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ccounting\Website\"/>
    </mc:Choice>
  </mc:AlternateContent>
  <bookViews>
    <workbookView xWindow="0" yWindow="0" windowWidth="28800" windowHeight="12150" tabRatio="844" firstSheet="10" activeTab="23"/>
  </bookViews>
  <sheets>
    <sheet name="Lead Sheet" sheetId="1" r:id="rId1"/>
    <sheet name="Abescon" sheetId="2" r:id="rId2"/>
    <sheet name="Atlantic City" sheetId="3" r:id="rId3"/>
    <sheet name="Brigantine" sheetId="4" r:id="rId4"/>
    <sheet name="Buena Borough" sheetId="5" r:id="rId5"/>
    <sheet name="Buena Vista Twp" sheetId="6" r:id="rId6"/>
    <sheet name="Corbin City" sheetId="7" r:id="rId7"/>
    <sheet name="Egg Harbor City" sheetId="8" r:id="rId8"/>
    <sheet name="Egg Harbor Twp" sheetId="9" r:id="rId9"/>
    <sheet name="Estell Manor" sheetId="10" r:id="rId10"/>
    <sheet name="Folsom" sheetId="11" r:id="rId11"/>
    <sheet name="Galloway Twp" sheetId="12" r:id="rId12"/>
    <sheet name="Hamilton Twp" sheetId="13" r:id="rId13"/>
    <sheet name="Hammonton" sheetId="14" r:id="rId14"/>
    <sheet name="Linwood" sheetId="15" r:id="rId15"/>
    <sheet name="Longport" sheetId="16" r:id="rId16"/>
    <sheet name="Margate" sheetId="17" r:id="rId17"/>
    <sheet name="Mullica Twp" sheetId="18" r:id="rId18"/>
    <sheet name="Northfield" sheetId="19" r:id="rId19"/>
    <sheet name="Pleasantville" sheetId="20" r:id="rId20"/>
    <sheet name="Port Republic" sheetId="21" r:id="rId21"/>
    <sheet name="Somers Point" sheetId="22" r:id="rId22"/>
    <sheet name="Ventnor" sheetId="23" r:id="rId23"/>
    <sheet name="Weymouth Twp" sheetId="24" r:id="rId24"/>
  </sheets>
  <externalReferences>
    <externalReference r:id="rId25"/>
    <externalReference r:id="rId26"/>
  </externalReferences>
  <definedNames>
    <definedName name="_xlnm.Print_Area" localSheetId="0">'Lead Sheet'!$A$1:$AU$39</definedName>
    <definedName name="_xlnm.Print_Titles" localSheetId="1">Abescon!$A:$A</definedName>
    <definedName name="_xlnm.Print_Titles" localSheetId="2">'Atlantic City'!$A:$A</definedName>
    <definedName name="_xlnm.Print_Titles" localSheetId="3">Brigantine!$A:$A</definedName>
    <definedName name="_xlnm.Print_Titles" localSheetId="4">'Buena Borough'!$A:$A</definedName>
    <definedName name="_xlnm.Print_Titles" localSheetId="5">'Buena Vista Twp'!$A:$A</definedName>
    <definedName name="_xlnm.Print_Titles" localSheetId="6">'Corbin City'!$A:$A</definedName>
    <definedName name="_xlnm.Print_Titles" localSheetId="7">'Egg Harbor City'!$A:$A</definedName>
    <definedName name="_xlnm.Print_Titles" localSheetId="8">'Egg Harbor Twp'!$A:$A</definedName>
    <definedName name="_xlnm.Print_Titles" localSheetId="9">'Estell Manor'!$A:$A</definedName>
    <definedName name="_xlnm.Print_Titles" localSheetId="10">Folsom!$A:$A</definedName>
    <definedName name="_xlnm.Print_Titles" localSheetId="11">'Galloway Twp'!$A:$A</definedName>
    <definedName name="_xlnm.Print_Titles" localSheetId="12">'Hamilton Twp'!$A:$A</definedName>
    <definedName name="_xlnm.Print_Titles" localSheetId="13">Hammonton!$A:$A</definedName>
    <definedName name="_xlnm.Print_Titles" localSheetId="0">'Lead Sheet'!$A:$A</definedName>
    <definedName name="_xlnm.Print_Titles" localSheetId="14">Linwood!$A:$A</definedName>
    <definedName name="_xlnm.Print_Titles" localSheetId="16">Margate!$A:$A</definedName>
    <definedName name="_xlnm.Print_Titles" localSheetId="17">'Mullica Twp'!$A:$A</definedName>
    <definedName name="_xlnm.Print_Titles" localSheetId="18">Northfield!$A:$A</definedName>
    <definedName name="_xlnm.Print_Titles" localSheetId="19">Pleasantville!$A:$A</definedName>
    <definedName name="_xlnm.Print_Titles" localSheetId="20">'Port Republic'!$A:$A</definedName>
    <definedName name="_xlnm.Print_Titles" localSheetId="21">'Somers Point'!$A:$A</definedName>
    <definedName name="_xlnm.Print_Titles" localSheetId="22">Ventnor!$A:$A</definedName>
    <definedName name="_xlnm.Print_Titles" localSheetId="23">'Weymouth Twp'!$A:$A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23" l="1"/>
  <c r="AI14" i="15"/>
  <c r="AI12" i="15"/>
  <c r="O19" i="23"/>
  <c r="N19" i="23"/>
  <c r="L19" i="23"/>
  <c r="K19" i="23"/>
  <c r="I19" i="23"/>
  <c r="H19" i="23"/>
  <c r="F19" i="23"/>
  <c r="E19" i="23"/>
  <c r="D19" i="23"/>
  <c r="C19" i="23"/>
  <c r="AI24" i="22"/>
  <c r="AH24" i="22"/>
  <c r="AF24" i="22"/>
  <c r="AD24" i="22"/>
  <c r="AC24" i="22"/>
  <c r="AB24" i="22"/>
  <c r="Z24" i="22"/>
  <c r="X24" i="22"/>
  <c r="U24" i="22"/>
  <c r="T24" i="22"/>
  <c r="R24" i="22"/>
  <c r="O24" i="22"/>
  <c r="L24" i="22"/>
  <c r="K24" i="22"/>
  <c r="I24" i="22"/>
  <c r="H24" i="22"/>
  <c r="F24" i="22"/>
  <c r="E24" i="22"/>
  <c r="D24" i="22"/>
  <c r="C24" i="22"/>
  <c r="AI22" i="20"/>
  <c r="AH22" i="20"/>
  <c r="AF22" i="20"/>
  <c r="AE22" i="20"/>
  <c r="AD22" i="20"/>
  <c r="AC22" i="20"/>
  <c r="AB22" i="20"/>
  <c r="AA22" i="20"/>
  <c r="Z22" i="20"/>
  <c r="Y22" i="20"/>
  <c r="X22" i="20"/>
  <c r="W22" i="20"/>
  <c r="T22" i="20"/>
  <c r="Q22" i="20"/>
  <c r="O22" i="20"/>
  <c r="N22" i="20"/>
  <c r="L22" i="20"/>
  <c r="K22" i="20"/>
  <c r="I22" i="20"/>
  <c r="H22" i="20"/>
  <c r="F22" i="20"/>
  <c r="E22" i="20"/>
  <c r="D22" i="20"/>
  <c r="C22" i="20"/>
  <c r="AR35" i="3"/>
  <c r="AQ35" i="3"/>
  <c r="AO35" i="3"/>
  <c r="AN35" i="3"/>
  <c r="AM35" i="3"/>
  <c r="AL35" i="3"/>
  <c r="AK35" i="3"/>
  <c r="AJ35" i="3"/>
  <c r="AH35" i="3"/>
  <c r="AG35" i="3"/>
  <c r="AE35" i="3"/>
  <c r="AD35" i="3"/>
  <c r="AB35" i="3"/>
  <c r="AA35" i="3"/>
  <c r="X35" i="3"/>
  <c r="U35" i="3"/>
  <c r="S35" i="3"/>
  <c r="R35" i="3"/>
  <c r="Q35" i="3"/>
  <c r="O35" i="3"/>
  <c r="N35" i="3"/>
  <c r="L35" i="3"/>
  <c r="K35" i="3"/>
  <c r="I35" i="3"/>
  <c r="H35" i="3"/>
  <c r="F35" i="3"/>
  <c r="E35" i="3"/>
  <c r="D35" i="3"/>
  <c r="AN16" i="22"/>
  <c r="AN12" i="22"/>
  <c r="AN14" i="20"/>
  <c r="AN10" i="20"/>
  <c r="AG14" i="19"/>
  <c r="AG10" i="19"/>
  <c r="AB22" i="19"/>
  <c r="AA22" i="19"/>
  <c r="Y22" i="19"/>
  <c r="X22" i="19"/>
  <c r="W22" i="19"/>
  <c r="U22" i="19"/>
  <c r="T22" i="19"/>
  <c r="R22" i="19"/>
  <c r="Q22" i="19"/>
  <c r="O22" i="19"/>
  <c r="N22" i="19"/>
  <c r="L22" i="19"/>
  <c r="K22" i="19"/>
  <c r="I22" i="19"/>
  <c r="H22" i="19"/>
  <c r="F22" i="19"/>
  <c r="E22" i="19"/>
  <c r="D22" i="19"/>
  <c r="C22" i="19"/>
  <c r="AG10" i="18"/>
  <c r="AB17" i="18"/>
  <c r="AA17" i="18"/>
  <c r="Y17" i="18"/>
  <c r="X17" i="18"/>
  <c r="W17" i="18"/>
  <c r="V17" i="18"/>
  <c r="T17" i="18"/>
  <c r="Q17" i="18"/>
  <c r="P17" i="18"/>
  <c r="N17" i="18"/>
  <c r="L17" i="18"/>
  <c r="K17" i="18"/>
  <c r="I17" i="18"/>
  <c r="H17" i="18"/>
  <c r="F17" i="18"/>
  <c r="E17" i="18"/>
  <c r="D17" i="18"/>
  <c r="C17" i="18"/>
  <c r="T10" i="17"/>
  <c r="O18" i="17"/>
  <c r="N18" i="17"/>
  <c r="L18" i="17"/>
  <c r="K18" i="17"/>
  <c r="I18" i="17"/>
  <c r="H18" i="17"/>
  <c r="F18" i="17"/>
  <c r="E18" i="17"/>
  <c r="D18" i="17"/>
  <c r="C18" i="17"/>
  <c r="AD21" i="15"/>
  <c r="AC21" i="15"/>
  <c r="AA21" i="15"/>
  <c r="Z21" i="15"/>
  <c r="Y21" i="15"/>
  <c r="W21" i="15"/>
  <c r="U21" i="15"/>
  <c r="R21" i="15"/>
  <c r="O21" i="15"/>
  <c r="L21" i="15"/>
  <c r="K21" i="15"/>
  <c r="I21" i="15"/>
  <c r="H21" i="15"/>
  <c r="F21" i="15"/>
  <c r="E21" i="15"/>
  <c r="D21" i="15"/>
  <c r="C21" i="15"/>
  <c r="AE12" i="13"/>
  <c r="Z29" i="13"/>
  <c r="Y29" i="13"/>
  <c r="W29" i="13"/>
  <c r="V29" i="13"/>
  <c r="U29" i="13"/>
  <c r="S29" i="13"/>
  <c r="Q29" i="13"/>
  <c r="P29" i="13"/>
  <c r="O29" i="13"/>
  <c r="N29" i="13"/>
  <c r="L29" i="13"/>
  <c r="K29" i="13"/>
  <c r="I29" i="13"/>
  <c r="H29" i="13"/>
  <c r="F29" i="13"/>
  <c r="E29" i="13"/>
  <c r="D29" i="13"/>
  <c r="C29" i="13"/>
  <c r="AM11" i="12"/>
  <c r="AH32" i="12"/>
  <c r="AG32" i="12"/>
  <c r="AE32" i="12"/>
  <c r="AD32" i="12"/>
  <c r="AC32" i="12"/>
  <c r="AB32" i="12"/>
  <c r="AA32" i="12"/>
  <c r="Y32" i="12"/>
  <c r="X32" i="12"/>
  <c r="V32" i="12"/>
  <c r="U32" i="12"/>
  <c r="T32" i="12"/>
  <c r="S32" i="12"/>
  <c r="R32" i="12"/>
  <c r="Q32" i="12"/>
  <c r="O32" i="12"/>
  <c r="N32" i="12"/>
  <c r="L32" i="12"/>
  <c r="K32" i="12"/>
  <c r="I32" i="12"/>
  <c r="H32" i="12"/>
  <c r="F32" i="12"/>
  <c r="E32" i="12"/>
  <c r="D32" i="12"/>
  <c r="C32" i="12"/>
  <c r="AI11" i="9"/>
  <c r="AD37" i="9"/>
  <c r="AC37" i="9"/>
  <c r="AA37" i="9"/>
  <c r="Z37" i="9"/>
  <c r="X37" i="9"/>
  <c r="W37" i="9"/>
  <c r="V37" i="9"/>
  <c r="U37" i="9"/>
  <c r="T37" i="9"/>
  <c r="R37" i="9"/>
  <c r="Q37" i="9"/>
  <c r="O37" i="9"/>
  <c r="N37" i="9"/>
  <c r="L37" i="9"/>
  <c r="K37" i="9"/>
  <c r="I37" i="9"/>
  <c r="H37" i="9"/>
  <c r="F37" i="9"/>
  <c r="E37" i="9"/>
  <c r="D37" i="9"/>
  <c r="C37" i="9"/>
  <c r="AF10" i="8"/>
  <c r="AA20" i="8"/>
  <c r="Z20" i="8"/>
  <c r="X20" i="8"/>
  <c r="W20" i="8"/>
  <c r="V20" i="8"/>
  <c r="U20" i="8"/>
  <c r="S20" i="8"/>
  <c r="R20" i="8"/>
  <c r="Q20" i="8"/>
  <c r="P20" i="8"/>
  <c r="O20" i="8"/>
  <c r="N20" i="8"/>
  <c r="L20" i="8"/>
  <c r="K20" i="8"/>
  <c r="I20" i="8"/>
  <c r="H20" i="8"/>
  <c r="F20" i="8"/>
  <c r="E20" i="8"/>
  <c r="D20" i="8"/>
  <c r="C20" i="8"/>
  <c r="AE11" i="6"/>
  <c r="Z19" i="6"/>
  <c r="Y19" i="6"/>
  <c r="W19" i="6"/>
  <c r="V19" i="6"/>
  <c r="T19" i="6"/>
  <c r="S19" i="6"/>
  <c r="O19" i="6"/>
  <c r="N19" i="6"/>
  <c r="L19" i="6"/>
  <c r="K19" i="6"/>
  <c r="I19" i="6"/>
  <c r="H19" i="6"/>
  <c r="F19" i="6"/>
  <c r="E19" i="6"/>
  <c r="D19" i="6"/>
  <c r="C19" i="6"/>
  <c r="Z10" i="4"/>
  <c r="U18" i="4"/>
  <c r="T18" i="4"/>
  <c r="R18" i="4"/>
  <c r="O18" i="4"/>
  <c r="N18" i="4"/>
  <c r="L18" i="4"/>
  <c r="J18" i="4"/>
  <c r="I18" i="4"/>
  <c r="H18" i="4"/>
  <c r="F18" i="4"/>
  <c r="E18" i="4"/>
  <c r="D18" i="4"/>
  <c r="C18" i="4"/>
  <c r="K18" i="4"/>
  <c r="AW27" i="3"/>
  <c r="AW25" i="3"/>
  <c r="AW21" i="3"/>
  <c r="AW17" i="3"/>
  <c r="AW14" i="3"/>
  <c r="AW10" i="3"/>
  <c r="C35" i="3"/>
  <c r="AF23" i="22"/>
  <c r="AD23" i="22"/>
  <c r="Y17" i="19"/>
  <c r="Y15" i="19"/>
  <c r="Y13" i="19"/>
  <c r="Y21" i="19"/>
  <c r="Y20" i="19"/>
  <c r="N15" i="16"/>
  <c r="N14" i="16"/>
  <c r="AM13" i="2"/>
  <c r="AM10" i="2"/>
  <c r="AH20" i="2"/>
  <c r="AG20" i="2"/>
  <c r="AE20" i="2"/>
  <c r="AD20" i="2"/>
  <c r="AC20" i="2"/>
  <c r="AA20" i="2"/>
  <c r="Z20" i="2"/>
  <c r="X20" i="2"/>
  <c r="W20" i="2"/>
  <c r="U20" i="2"/>
  <c r="T20" i="2"/>
  <c r="R20" i="2"/>
  <c r="Q20" i="2"/>
  <c r="O20" i="2"/>
  <c r="N20" i="2"/>
  <c r="L20" i="2"/>
  <c r="K20" i="2"/>
  <c r="I20" i="2"/>
  <c r="H20" i="2"/>
  <c r="F20" i="2"/>
  <c r="E20" i="2"/>
  <c r="M38" i="1" s="1"/>
  <c r="D20" i="2"/>
  <c r="C20" i="2"/>
  <c r="K38" i="1" l="1"/>
  <c r="N38" i="1"/>
  <c r="L38" i="1"/>
  <c r="W20" i="14" l="1"/>
  <c r="N11" i="16"/>
  <c r="Y10" i="4" l="1"/>
  <c r="X10" i="4"/>
  <c r="AE23" i="20"/>
  <c r="AF23" i="20"/>
  <c r="X23" i="20"/>
  <c r="Y23" i="20"/>
  <c r="Z23" i="20"/>
  <c r="AA23" i="20"/>
  <c r="AB23" i="20"/>
  <c r="AC23" i="20"/>
  <c r="AD23" i="20"/>
  <c r="V10" i="11" l="1"/>
  <c r="W10" i="11"/>
  <c r="AP33" i="1"/>
  <c r="AP32" i="1"/>
  <c r="AV32" i="1" s="1"/>
  <c r="AP31" i="1"/>
  <c r="AV31" i="1" s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V12" i="1" s="1"/>
  <c r="AP11" i="1"/>
  <c r="AN38" i="1"/>
  <c r="AN37" i="1"/>
  <c r="AN36" i="1"/>
  <c r="AM38" i="1"/>
  <c r="AM37" i="1"/>
  <c r="AM36" i="1"/>
  <c r="AK38" i="1"/>
  <c r="AK37" i="1"/>
  <c r="AK36" i="1"/>
  <c r="AJ37" i="1"/>
  <c r="AJ38" i="1"/>
  <c r="AJ36" i="1"/>
  <c r="AH38" i="1"/>
  <c r="AH37" i="1"/>
  <c r="AH36" i="1"/>
  <c r="AG38" i="1"/>
  <c r="AG37" i="1"/>
  <c r="AG36" i="1"/>
  <c r="AE38" i="1"/>
  <c r="AE37" i="1"/>
  <c r="AE36" i="1"/>
  <c r="AD38" i="1"/>
  <c r="AD37" i="1"/>
  <c r="AD36" i="1"/>
  <c r="AB38" i="1"/>
  <c r="AB37" i="1"/>
  <c r="AB36" i="1"/>
  <c r="AA38" i="1"/>
  <c r="AA37" i="1"/>
  <c r="AA36" i="1"/>
  <c r="N37" i="1"/>
  <c r="N36" i="1"/>
  <c r="M37" i="1"/>
  <c r="M36" i="1"/>
  <c r="L37" i="1"/>
  <c r="L36" i="1"/>
  <c r="K37" i="1"/>
  <c r="K36" i="1"/>
  <c r="Y38" i="1"/>
  <c r="Y37" i="1"/>
  <c r="Y36" i="1"/>
  <c r="X38" i="1"/>
  <c r="X37" i="1"/>
  <c r="X36" i="1"/>
  <c r="W38" i="1"/>
  <c r="W37" i="1"/>
  <c r="W36" i="1"/>
  <c r="V37" i="1"/>
  <c r="V38" i="1"/>
  <c r="V36" i="1"/>
  <c r="T38" i="1"/>
  <c r="T37" i="1"/>
  <c r="T36" i="1"/>
  <c r="S38" i="1"/>
  <c r="S37" i="1"/>
  <c r="S36" i="1"/>
  <c r="R38" i="1"/>
  <c r="R37" i="1"/>
  <c r="R36" i="1"/>
  <c r="Q38" i="1"/>
  <c r="Q37" i="1"/>
  <c r="Q36" i="1"/>
  <c r="P37" i="1"/>
  <c r="P38" i="1"/>
  <c r="P36" i="1"/>
  <c r="I38" i="1"/>
  <c r="I37" i="1"/>
  <c r="I36" i="1"/>
  <c r="H38" i="1"/>
  <c r="H37" i="1"/>
  <c r="H36" i="1"/>
  <c r="G38" i="1"/>
  <c r="G37" i="1"/>
  <c r="G36" i="1"/>
  <c r="F38" i="1"/>
  <c r="F37" i="1"/>
  <c r="F36" i="1"/>
  <c r="D38" i="1"/>
  <c r="D37" i="1"/>
  <c r="D36" i="1"/>
  <c r="C38" i="1"/>
  <c r="C37" i="1"/>
  <c r="C36" i="1"/>
  <c r="AQ33" i="1" l="1"/>
  <c r="AQ32" i="1"/>
  <c r="AQ31" i="1"/>
  <c r="AQ30" i="1"/>
  <c r="AQ29" i="1"/>
  <c r="AQ28" i="1"/>
  <c r="AQ27" i="1"/>
  <c r="AQ26" i="1"/>
  <c r="AQ25" i="1"/>
  <c r="AQ24" i="1"/>
  <c r="AQ23" i="1"/>
  <c r="AQ22" i="1"/>
  <c r="AQ20" i="1"/>
  <c r="AQ19" i="1"/>
  <c r="AQ18" i="1"/>
  <c r="AQ17" i="1"/>
  <c r="AQ16" i="1"/>
  <c r="AQ15" i="1"/>
  <c r="AQ14" i="1"/>
  <c r="AQ13" i="1"/>
  <c r="AQ12" i="1"/>
  <c r="AQ11" i="1"/>
  <c r="AE16" i="6" l="1"/>
  <c r="AT15" i="1" s="1"/>
  <c r="AD16" i="6"/>
  <c r="AS15" i="1" s="1"/>
  <c r="AC16" i="6"/>
  <c r="AR15" i="1" s="1"/>
  <c r="AB16" i="6"/>
  <c r="AF12" i="6"/>
  <c r="AF13" i="6"/>
  <c r="AF14" i="6"/>
  <c r="Z12" i="7"/>
  <c r="AT16" i="1" s="1"/>
  <c r="AU16" i="1" s="1"/>
  <c r="Y12" i="7"/>
  <c r="AS16" i="1" s="1"/>
  <c r="X12" i="7"/>
  <c r="AR16" i="1" s="1"/>
  <c r="W12" i="7"/>
  <c r="AG11" i="8"/>
  <c r="AG12" i="8"/>
  <c r="AG13" i="8"/>
  <c r="AG14" i="8"/>
  <c r="AG15" i="8"/>
  <c r="AF17" i="8"/>
  <c r="AT17" i="1" s="1"/>
  <c r="AU17" i="1" s="1"/>
  <c r="AE17" i="8"/>
  <c r="AS17" i="1" s="1"/>
  <c r="AD17" i="8"/>
  <c r="AR17" i="1" s="1"/>
  <c r="AC17" i="8"/>
  <c r="AI34" i="9"/>
  <c r="AT18" i="1" s="1"/>
  <c r="AU18" i="1" s="1"/>
  <c r="AH34" i="9"/>
  <c r="AS18" i="1" s="1"/>
  <c r="AG34" i="9"/>
  <c r="AR18" i="1" s="1"/>
  <c r="AF34" i="9"/>
  <c r="AJ12" i="9"/>
  <c r="AJ13" i="9"/>
  <c r="AJ14" i="9"/>
  <c r="AJ15" i="9"/>
  <c r="AJ16" i="9"/>
  <c r="AJ17" i="9"/>
  <c r="AJ18" i="9"/>
  <c r="AJ19" i="9"/>
  <c r="AJ20" i="9"/>
  <c r="AJ21" i="9"/>
  <c r="AJ22" i="9"/>
  <c r="AJ23" i="9"/>
  <c r="AJ24" i="9"/>
  <c r="AJ25" i="9"/>
  <c r="AJ26" i="9"/>
  <c r="AJ27" i="9"/>
  <c r="AJ28" i="9"/>
  <c r="AJ29" i="9"/>
  <c r="AJ30" i="9"/>
  <c r="AJ31" i="9"/>
  <c r="AJ32" i="9"/>
  <c r="AJ12" i="10"/>
  <c r="AT19" i="1" s="1"/>
  <c r="AI12" i="10"/>
  <c r="AS19" i="1" s="1"/>
  <c r="AH12" i="10"/>
  <c r="AR19" i="1" s="1"/>
  <c r="AG12" i="10"/>
  <c r="AE12" i="11"/>
  <c r="AT20" i="1" s="1"/>
  <c r="AD12" i="11"/>
  <c r="AS20" i="1" s="1"/>
  <c r="AC12" i="11"/>
  <c r="AR20" i="1" s="1"/>
  <c r="AB12" i="11"/>
  <c r="AN12" i="12"/>
  <c r="AN13" i="12"/>
  <c r="AN14" i="12"/>
  <c r="AN15" i="12"/>
  <c r="AN16" i="12"/>
  <c r="AN17" i="12"/>
  <c r="AN18" i="12"/>
  <c r="AN19" i="12"/>
  <c r="AN20" i="12"/>
  <c r="AN21" i="12"/>
  <c r="AN22" i="12"/>
  <c r="AN23" i="12"/>
  <c r="AN24" i="12"/>
  <c r="AN25" i="12"/>
  <c r="AN26" i="12"/>
  <c r="AN27" i="12"/>
  <c r="AM29" i="12"/>
  <c r="AT21" i="1" s="1"/>
  <c r="AL29" i="12"/>
  <c r="AS21" i="1" s="1"/>
  <c r="AK29" i="12"/>
  <c r="AR21" i="1" s="1"/>
  <c r="AJ29" i="12"/>
  <c r="AQ21" i="1" s="1"/>
  <c r="AF13" i="13"/>
  <c r="AF14" i="13"/>
  <c r="AF15" i="13"/>
  <c r="AF16" i="13"/>
  <c r="AF17" i="13"/>
  <c r="AF18" i="13"/>
  <c r="AF19" i="13"/>
  <c r="AF20" i="13"/>
  <c r="AF21" i="13"/>
  <c r="AF22" i="13"/>
  <c r="AF23" i="13"/>
  <c r="AF24" i="13"/>
  <c r="AE26" i="13"/>
  <c r="AT22" i="1" s="1"/>
  <c r="AD26" i="13"/>
  <c r="AS22" i="1" s="1"/>
  <c r="AC26" i="13"/>
  <c r="AR22" i="1" s="1"/>
  <c r="AB26" i="13"/>
  <c r="AI18" i="14"/>
  <c r="AT23" i="1" s="1"/>
  <c r="AH18" i="14"/>
  <c r="AS23" i="1" s="1"/>
  <c r="AG18" i="14"/>
  <c r="AR23" i="1" s="1"/>
  <c r="AF18" i="14"/>
  <c r="AJ11" i="14"/>
  <c r="AJ12" i="14"/>
  <c r="AJ13" i="14"/>
  <c r="AJ14" i="14"/>
  <c r="AJ15" i="14"/>
  <c r="AJ16" i="14"/>
  <c r="AJ13" i="15"/>
  <c r="AJ14" i="15"/>
  <c r="AJ15" i="15"/>
  <c r="AJ16" i="15"/>
  <c r="AI18" i="15"/>
  <c r="AT24" i="1" s="1"/>
  <c r="AU24" i="1" s="1"/>
  <c r="AH18" i="15"/>
  <c r="AS24" i="1" s="1"/>
  <c r="AG18" i="15"/>
  <c r="AR24" i="1" s="1"/>
  <c r="AF18" i="15"/>
  <c r="V13" i="16"/>
  <c r="AT25" i="1" s="1"/>
  <c r="AU25" i="1" s="1"/>
  <c r="U13" i="16"/>
  <c r="AS25" i="1" s="1"/>
  <c r="T13" i="16"/>
  <c r="AR25" i="1" s="1"/>
  <c r="S13" i="16"/>
  <c r="T15" i="17"/>
  <c r="AT26" i="1" s="1"/>
  <c r="S15" i="17"/>
  <c r="AS26" i="1" s="1"/>
  <c r="R15" i="17"/>
  <c r="AR26" i="1" s="1"/>
  <c r="Q15" i="17"/>
  <c r="U11" i="17"/>
  <c r="U12" i="17"/>
  <c r="U13" i="17"/>
  <c r="AH11" i="18"/>
  <c r="AH12" i="18"/>
  <c r="AG14" i="18"/>
  <c r="AT27" i="1" s="1"/>
  <c r="AF14" i="18"/>
  <c r="AS27" i="1" s="1"/>
  <c r="AE14" i="18"/>
  <c r="AR27" i="1" s="1"/>
  <c r="AD14" i="18"/>
  <c r="AG19" i="19"/>
  <c r="AT28" i="1" s="1"/>
  <c r="AF19" i="19"/>
  <c r="AS28" i="1" s="1"/>
  <c r="AE19" i="19"/>
  <c r="AR28" i="1" s="1"/>
  <c r="AD19" i="19"/>
  <c r="AH11" i="19"/>
  <c r="AH12" i="19"/>
  <c r="AH13" i="19"/>
  <c r="AH14" i="19"/>
  <c r="AH15" i="19"/>
  <c r="AH16" i="19"/>
  <c r="AH17" i="19"/>
  <c r="AN19" i="20"/>
  <c r="AT29" i="1" s="1"/>
  <c r="AU29" i="1" s="1"/>
  <c r="AM19" i="20"/>
  <c r="AS29" i="1" s="1"/>
  <c r="AL19" i="20"/>
  <c r="AR29" i="1" s="1"/>
  <c r="AK19" i="20"/>
  <c r="AO11" i="20"/>
  <c r="AO12" i="20"/>
  <c r="AO13" i="20"/>
  <c r="AO14" i="20"/>
  <c r="AO15" i="20"/>
  <c r="AO16" i="20"/>
  <c r="AO17" i="20"/>
  <c r="AG11" i="21"/>
  <c r="AF13" i="21"/>
  <c r="AT30" i="1" s="1"/>
  <c r="AU30" i="1" s="1"/>
  <c r="AE13" i="21"/>
  <c r="AS30" i="1" s="1"/>
  <c r="AD13" i="21"/>
  <c r="AR30" i="1" s="1"/>
  <c r="AC13" i="21"/>
  <c r="AN21" i="22"/>
  <c r="AT31" i="1" s="1"/>
  <c r="AU31" i="1" s="1"/>
  <c r="AM21" i="22"/>
  <c r="AS31" i="1" s="1"/>
  <c r="AL21" i="22"/>
  <c r="AR31" i="1" s="1"/>
  <c r="AK21" i="22"/>
  <c r="AO13" i="22"/>
  <c r="AO14" i="22"/>
  <c r="AO15" i="22"/>
  <c r="AO16" i="22"/>
  <c r="AO17" i="22"/>
  <c r="AO18" i="22"/>
  <c r="AO19" i="22"/>
  <c r="T16" i="23"/>
  <c r="AT32" i="1" s="1"/>
  <c r="S16" i="23"/>
  <c r="AS32" i="1" s="1"/>
  <c r="R16" i="23"/>
  <c r="AR32" i="1" s="1"/>
  <c r="Q16" i="23"/>
  <c r="U11" i="23"/>
  <c r="U12" i="23"/>
  <c r="U13" i="23"/>
  <c r="U14" i="23"/>
  <c r="AD13" i="24"/>
  <c r="AT33" i="1" s="1"/>
  <c r="AC13" i="24"/>
  <c r="AS33" i="1" s="1"/>
  <c r="AB13" i="24"/>
  <c r="AR33" i="1" s="1"/>
  <c r="AA13" i="24"/>
  <c r="AE11" i="24"/>
  <c r="AE10" i="24"/>
  <c r="AE13" i="24" s="1"/>
  <c r="U10" i="23"/>
  <c r="U16" i="23" s="1"/>
  <c r="AO12" i="22"/>
  <c r="AG10" i="21"/>
  <c r="AO10" i="20"/>
  <c r="AH10" i="19"/>
  <c r="AH10" i="18"/>
  <c r="U10" i="17"/>
  <c r="U15" i="17" s="1"/>
  <c r="W11" i="16"/>
  <c r="W13" i="16" s="1"/>
  <c r="AJ12" i="15"/>
  <c r="AJ10" i="14"/>
  <c r="AJ18" i="14" s="1"/>
  <c r="AF12" i="13"/>
  <c r="AN11" i="12"/>
  <c r="AF10" i="11"/>
  <c r="AF12" i="11" s="1"/>
  <c r="AK10" i="10"/>
  <c r="AK12" i="10" s="1"/>
  <c r="AJ11" i="9"/>
  <c r="AG10" i="8"/>
  <c r="AA10" i="7"/>
  <c r="AA12" i="7" s="1"/>
  <c r="AF11" i="6"/>
  <c r="AF16" i="6" s="1"/>
  <c r="AE13" i="5"/>
  <c r="AT14" i="1" s="1"/>
  <c r="AD13" i="5"/>
  <c r="AS14" i="1" s="1"/>
  <c r="AC13" i="5"/>
  <c r="AR14" i="1" s="1"/>
  <c r="AB13" i="5"/>
  <c r="AF11" i="5"/>
  <c r="AF10" i="5"/>
  <c r="AF13" i="5" s="1"/>
  <c r="Z15" i="4"/>
  <c r="AT13" i="1" s="1"/>
  <c r="Y15" i="4"/>
  <c r="AS13" i="1" s="1"/>
  <c r="X15" i="4"/>
  <c r="AR13" i="1" s="1"/>
  <c r="W15" i="4"/>
  <c r="AA11" i="4"/>
  <c r="AA12" i="4"/>
  <c r="AA13" i="4"/>
  <c r="AA10" i="4"/>
  <c r="AA15" i="4" s="1"/>
  <c r="AW32" i="3"/>
  <c r="AT12" i="1" s="1"/>
  <c r="AV32" i="3"/>
  <c r="AS12" i="1" s="1"/>
  <c r="AU32" i="3"/>
  <c r="AR12" i="1" s="1"/>
  <c r="AT32" i="3"/>
  <c r="AX30" i="3"/>
  <c r="AX29" i="3"/>
  <c r="AX28" i="3"/>
  <c r="AX27" i="3"/>
  <c r="AX26" i="3"/>
  <c r="AX25" i="3"/>
  <c r="AX24" i="3"/>
  <c r="AX23" i="3"/>
  <c r="AX22" i="3"/>
  <c r="AX21" i="3"/>
  <c r="AX20" i="3"/>
  <c r="AX19" i="3"/>
  <c r="AX18" i="3"/>
  <c r="AX17" i="3"/>
  <c r="AX16" i="3"/>
  <c r="AX15" i="3"/>
  <c r="AX14" i="3"/>
  <c r="AX13" i="3"/>
  <c r="AX12" i="3"/>
  <c r="AX11" i="3"/>
  <c r="AX10" i="3"/>
  <c r="AN15" i="2"/>
  <c r="AN14" i="2"/>
  <c r="AN13" i="2"/>
  <c r="AN12" i="2"/>
  <c r="AN11" i="2"/>
  <c r="AN10" i="2"/>
  <c r="AM17" i="2"/>
  <c r="AT11" i="1" s="1"/>
  <c r="AU11" i="1" s="1"/>
  <c r="AL17" i="2"/>
  <c r="AS11" i="1" s="1"/>
  <c r="AK17" i="2"/>
  <c r="AR11" i="1" s="1"/>
  <c r="AJ17" i="2"/>
  <c r="AQ35" i="1"/>
  <c r="AP35" i="1"/>
  <c r="Y13" i="24"/>
  <c r="X13" i="24"/>
  <c r="AN33" i="1"/>
  <c r="AM33" i="1"/>
  <c r="AE33" i="1"/>
  <c r="AD33" i="1"/>
  <c r="AB33" i="1"/>
  <c r="AA33" i="1"/>
  <c r="I33" i="1"/>
  <c r="H33" i="1"/>
  <c r="G33" i="1"/>
  <c r="F33" i="1"/>
  <c r="D33" i="1"/>
  <c r="C33" i="1"/>
  <c r="U17" i="24"/>
  <c r="T17" i="24"/>
  <c r="V13" i="24"/>
  <c r="V17" i="24" s="1"/>
  <c r="U13" i="24"/>
  <c r="T13" i="24"/>
  <c r="Q17" i="24"/>
  <c r="R13" i="24"/>
  <c r="R17" i="24" s="1"/>
  <c r="Q13" i="24"/>
  <c r="O13" i="24"/>
  <c r="O17" i="24" s="1"/>
  <c r="N13" i="24"/>
  <c r="N17" i="24" s="1"/>
  <c r="L13" i="24"/>
  <c r="L17" i="24" s="1"/>
  <c r="K13" i="24"/>
  <c r="K17" i="24" s="1"/>
  <c r="I13" i="24"/>
  <c r="I17" i="24" s="1"/>
  <c r="H13" i="24"/>
  <c r="H17" i="24" s="1"/>
  <c r="G13" i="24"/>
  <c r="G17" i="24" s="1"/>
  <c r="F13" i="24"/>
  <c r="F17" i="24" s="1"/>
  <c r="D13" i="24"/>
  <c r="D17" i="24" s="1"/>
  <c r="C13" i="24"/>
  <c r="C17" i="24" s="1"/>
  <c r="Y17" i="24"/>
  <c r="X17" i="24"/>
  <c r="O7" i="24"/>
  <c r="N7" i="24"/>
  <c r="L7" i="24"/>
  <c r="K7" i="24"/>
  <c r="I7" i="24"/>
  <c r="H7" i="24"/>
  <c r="G7" i="24"/>
  <c r="F7" i="24"/>
  <c r="D7" i="24"/>
  <c r="C7" i="24"/>
  <c r="Y6" i="24"/>
  <c r="X6" i="24"/>
  <c r="O6" i="24"/>
  <c r="N6" i="24"/>
  <c r="L6" i="24"/>
  <c r="K6" i="24"/>
  <c r="I6" i="24"/>
  <c r="H6" i="24"/>
  <c r="G6" i="24"/>
  <c r="F6" i="24"/>
  <c r="D6" i="24"/>
  <c r="C6" i="24"/>
  <c r="O5" i="24"/>
  <c r="N5" i="24"/>
  <c r="L5" i="24"/>
  <c r="K5" i="24"/>
  <c r="I5" i="24"/>
  <c r="H5" i="24"/>
  <c r="G5" i="24"/>
  <c r="F5" i="24"/>
  <c r="D5" i="24"/>
  <c r="C5" i="24"/>
  <c r="AN32" i="1"/>
  <c r="AM32" i="1"/>
  <c r="AE32" i="1"/>
  <c r="AD32" i="1"/>
  <c r="AB32" i="1"/>
  <c r="AA32" i="1"/>
  <c r="N32" i="1"/>
  <c r="M32" i="1"/>
  <c r="L32" i="1"/>
  <c r="K32" i="1"/>
  <c r="O16" i="23"/>
  <c r="O20" i="23" s="1"/>
  <c r="N16" i="23"/>
  <c r="N20" i="23" s="1"/>
  <c r="L16" i="23"/>
  <c r="L20" i="23" s="1"/>
  <c r="K16" i="23"/>
  <c r="K20" i="23" s="1"/>
  <c r="I16" i="23"/>
  <c r="I20" i="23" s="1"/>
  <c r="H16" i="23"/>
  <c r="H20" i="23" s="1"/>
  <c r="F16" i="23"/>
  <c r="F20" i="23" s="1"/>
  <c r="E16" i="23"/>
  <c r="E20" i="23" s="1"/>
  <c r="D16" i="23"/>
  <c r="D20" i="23" s="1"/>
  <c r="C16" i="23"/>
  <c r="C20" i="23" s="1"/>
  <c r="L7" i="23"/>
  <c r="K7" i="23"/>
  <c r="I7" i="23"/>
  <c r="H7" i="23"/>
  <c r="F7" i="23"/>
  <c r="E7" i="23"/>
  <c r="D7" i="23"/>
  <c r="C7" i="23"/>
  <c r="O6" i="23"/>
  <c r="N6" i="23"/>
  <c r="L6" i="23"/>
  <c r="K6" i="23"/>
  <c r="I6" i="23"/>
  <c r="H6" i="23"/>
  <c r="F6" i="23"/>
  <c r="E6" i="23"/>
  <c r="D6" i="23"/>
  <c r="C6" i="23"/>
  <c r="L5" i="23"/>
  <c r="K5" i="23"/>
  <c r="I5" i="23"/>
  <c r="H5" i="23"/>
  <c r="F5" i="23"/>
  <c r="E5" i="23"/>
  <c r="D5" i="23"/>
  <c r="C5" i="23"/>
  <c r="AN31" i="1"/>
  <c r="AM31" i="1"/>
  <c r="AE31" i="1"/>
  <c r="AD31" i="1"/>
  <c r="AB31" i="1"/>
  <c r="AA31" i="1"/>
  <c r="N31" i="1"/>
  <c r="M31" i="1"/>
  <c r="L31" i="1"/>
  <c r="K31" i="1"/>
  <c r="AI21" i="22"/>
  <c r="AI25" i="22" s="1"/>
  <c r="AH21" i="22"/>
  <c r="AH25" i="22" s="1"/>
  <c r="AF21" i="22"/>
  <c r="AF25" i="22" s="1"/>
  <c r="AD21" i="22"/>
  <c r="AD25" i="22" s="1"/>
  <c r="AC21" i="22"/>
  <c r="AC25" i="22" s="1"/>
  <c r="AB21" i="22"/>
  <c r="AB25" i="22" s="1"/>
  <c r="Z25" i="22"/>
  <c r="Z21" i="22"/>
  <c r="X21" i="22"/>
  <c r="X25" i="22" s="1"/>
  <c r="W21" i="22"/>
  <c r="W25" i="22" s="1"/>
  <c r="U21" i="22"/>
  <c r="U25" i="22" s="1"/>
  <c r="T21" i="22"/>
  <c r="T25" i="22" s="1"/>
  <c r="Q25" i="22"/>
  <c r="R21" i="22"/>
  <c r="R25" i="22" s="1"/>
  <c r="Q21" i="22"/>
  <c r="O21" i="22"/>
  <c r="O25" i="22" s="1"/>
  <c r="N21" i="22"/>
  <c r="N25" i="22" s="1"/>
  <c r="L21" i="22"/>
  <c r="L25" i="22" s="1"/>
  <c r="K21" i="22"/>
  <c r="K25" i="22" s="1"/>
  <c r="I21" i="22"/>
  <c r="I25" i="22" s="1"/>
  <c r="H21" i="22"/>
  <c r="H25" i="22" s="1"/>
  <c r="E25" i="22"/>
  <c r="F21" i="22"/>
  <c r="F25" i="22" s="1"/>
  <c r="E21" i="22"/>
  <c r="D21" i="22"/>
  <c r="D25" i="22" s="1"/>
  <c r="C21" i="22"/>
  <c r="C25" i="22"/>
  <c r="L9" i="22"/>
  <c r="K9" i="22"/>
  <c r="I9" i="22"/>
  <c r="H9" i="22"/>
  <c r="F9" i="22"/>
  <c r="E9" i="22"/>
  <c r="D9" i="22"/>
  <c r="C9" i="22"/>
  <c r="AI8" i="22"/>
  <c r="AH8" i="22"/>
  <c r="L8" i="22"/>
  <c r="K8" i="22"/>
  <c r="I8" i="22"/>
  <c r="H8" i="22"/>
  <c r="F8" i="22"/>
  <c r="E8" i="22"/>
  <c r="D8" i="22"/>
  <c r="C8" i="22"/>
  <c r="L7" i="22"/>
  <c r="K7" i="22"/>
  <c r="I7" i="22"/>
  <c r="H7" i="22"/>
  <c r="F7" i="22"/>
  <c r="E7" i="22"/>
  <c r="D7" i="22"/>
  <c r="C7" i="22"/>
  <c r="AN29" i="1"/>
  <c r="AM29" i="1"/>
  <c r="AH29" i="1"/>
  <c r="AG29" i="1"/>
  <c r="AE29" i="1"/>
  <c r="AD29" i="1"/>
  <c r="AB29" i="1"/>
  <c r="AA29" i="1"/>
  <c r="N29" i="1"/>
  <c r="M29" i="1"/>
  <c r="L29" i="1"/>
  <c r="K29" i="1"/>
  <c r="AN30" i="1"/>
  <c r="AM30" i="1"/>
  <c r="AK30" i="1"/>
  <c r="AJ30" i="1"/>
  <c r="AE30" i="1"/>
  <c r="AD30" i="1"/>
  <c r="AB30" i="1"/>
  <c r="AA30" i="1"/>
  <c r="Y30" i="1"/>
  <c r="X30" i="1"/>
  <c r="W30" i="1"/>
  <c r="V30" i="1"/>
  <c r="X13" i="21"/>
  <c r="X17" i="21" s="1"/>
  <c r="W13" i="21"/>
  <c r="W17" i="21" s="1"/>
  <c r="U13" i="21"/>
  <c r="U17" i="21" s="1"/>
  <c r="T13" i="21"/>
  <c r="T17" i="21" s="1"/>
  <c r="R13" i="21"/>
  <c r="R17" i="21" s="1"/>
  <c r="Q13" i="21"/>
  <c r="Q17" i="21" s="1"/>
  <c r="X6" i="21"/>
  <c r="W6" i="21"/>
  <c r="AA13" i="21"/>
  <c r="AA17" i="21" s="1"/>
  <c r="Z13" i="21"/>
  <c r="Z17" i="21" s="1"/>
  <c r="O13" i="21"/>
  <c r="O17" i="21" s="1"/>
  <c r="N13" i="21"/>
  <c r="N17" i="21" s="1"/>
  <c r="L13" i="21"/>
  <c r="L17" i="21" s="1"/>
  <c r="K13" i="21"/>
  <c r="K17" i="21" s="1"/>
  <c r="I13" i="21"/>
  <c r="I17" i="21" s="1"/>
  <c r="H13" i="21"/>
  <c r="H17" i="21" s="1"/>
  <c r="F13" i="21"/>
  <c r="F17" i="21" s="1"/>
  <c r="E13" i="21"/>
  <c r="E17" i="21" s="1"/>
  <c r="D13" i="21"/>
  <c r="D17" i="21" s="1"/>
  <c r="C13" i="21"/>
  <c r="C17" i="21" s="1"/>
  <c r="O7" i="21"/>
  <c r="N7" i="21"/>
  <c r="L7" i="21"/>
  <c r="K7" i="21"/>
  <c r="I7" i="21"/>
  <c r="H7" i="21"/>
  <c r="F7" i="21"/>
  <c r="E7" i="21"/>
  <c r="D7" i="21"/>
  <c r="C7" i="21"/>
  <c r="AA6" i="21"/>
  <c r="Z6" i="21"/>
  <c r="O6" i="21"/>
  <c r="N6" i="21"/>
  <c r="L6" i="21"/>
  <c r="K6" i="21"/>
  <c r="I6" i="21"/>
  <c r="H6" i="21"/>
  <c r="F6" i="21"/>
  <c r="E6" i="21"/>
  <c r="D6" i="21"/>
  <c r="C6" i="21"/>
  <c r="O5" i="21"/>
  <c r="N5" i="21"/>
  <c r="L5" i="21"/>
  <c r="K5" i="21"/>
  <c r="I5" i="21"/>
  <c r="H5" i="21"/>
  <c r="F5" i="21"/>
  <c r="E5" i="21"/>
  <c r="D5" i="21"/>
  <c r="C5" i="21"/>
  <c r="AF19" i="20"/>
  <c r="AE19" i="20"/>
  <c r="AD19" i="20"/>
  <c r="AC19" i="20"/>
  <c r="AB19" i="20"/>
  <c r="AA19" i="20"/>
  <c r="Z19" i="20"/>
  <c r="Y19" i="20"/>
  <c r="X19" i="20"/>
  <c r="O7" i="20"/>
  <c r="N7" i="20"/>
  <c r="O6" i="20"/>
  <c r="N6" i="20"/>
  <c r="O5" i="20"/>
  <c r="N5" i="20"/>
  <c r="N19" i="20"/>
  <c r="N23" i="20" s="1"/>
  <c r="O19" i="20"/>
  <c r="O23" i="20" s="1"/>
  <c r="AI19" i="20"/>
  <c r="AI23" i="20" s="1"/>
  <c r="AH19" i="20"/>
  <c r="AH23" i="20" s="1"/>
  <c r="W19" i="20"/>
  <c r="W23" i="20" s="1"/>
  <c r="U19" i="20"/>
  <c r="U23" i="20" s="1"/>
  <c r="T19" i="20"/>
  <c r="T23" i="20" s="1"/>
  <c r="R19" i="20"/>
  <c r="R23" i="20" s="1"/>
  <c r="Q19" i="20"/>
  <c r="Q23" i="20" s="1"/>
  <c r="L19" i="20"/>
  <c r="L23" i="20" s="1"/>
  <c r="K19" i="20"/>
  <c r="K23" i="20" s="1"/>
  <c r="I19" i="20"/>
  <c r="I23" i="20" s="1"/>
  <c r="H19" i="20"/>
  <c r="H23" i="20" s="1"/>
  <c r="F19" i="20"/>
  <c r="F23" i="20" s="1"/>
  <c r="E19" i="20"/>
  <c r="E23" i="20" s="1"/>
  <c r="D19" i="20"/>
  <c r="D23" i="20" s="1"/>
  <c r="C19" i="20"/>
  <c r="C23" i="20" s="1"/>
  <c r="L7" i="20"/>
  <c r="K7" i="20"/>
  <c r="I7" i="20"/>
  <c r="H7" i="20"/>
  <c r="F7" i="20"/>
  <c r="E7" i="20"/>
  <c r="D7" i="20"/>
  <c r="C7" i="20"/>
  <c r="AI6" i="20"/>
  <c r="AH6" i="20"/>
  <c r="L6" i="20"/>
  <c r="K6" i="20"/>
  <c r="I6" i="20"/>
  <c r="H6" i="20"/>
  <c r="F6" i="20"/>
  <c r="E6" i="20"/>
  <c r="D6" i="20"/>
  <c r="C6" i="20"/>
  <c r="L5" i="20"/>
  <c r="K5" i="20"/>
  <c r="I5" i="20"/>
  <c r="H5" i="20"/>
  <c r="F5" i="20"/>
  <c r="E5" i="20"/>
  <c r="D5" i="20"/>
  <c r="C5" i="20"/>
  <c r="AN28" i="1"/>
  <c r="AM28" i="1"/>
  <c r="AE28" i="1"/>
  <c r="AD28" i="1"/>
  <c r="AB28" i="1"/>
  <c r="AA28" i="1"/>
  <c r="N28" i="1"/>
  <c r="M28" i="1"/>
  <c r="L28" i="1"/>
  <c r="K28" i="1"/>
  <c r="W23" i="19"/>
  <c r="Y19" i="19"/>
  <c r="Y23" i="19" s="1"/>
  <c r="X19" i="19"/>
  <c r="X23" i="19" s="1"/>
  <c r="W19" i="19"/>
  <c r="U19" i="19"/>
  <c r="U23" i="19" s="1"/>
  <c r="T19" i="19"/>
  <c r="T23" i="19" s="1"/>
  <c r="R19" i="19"/>
  <c r="R23" i="19" s="1"/>
  <c r="Q19" i="19"/>
  <c r="Q23" i="19" s="1"/>
  <c r="O19" i="19"/>
  <c r="O23" i="19" s="1"/>
  <c r="N19" i="19"/>
  <c r="N23" i="19" s="1"/>
  <c r="AB19" i="19"/>
  <c r="AB23" i="19" s="1"/>
  <c r="AA19" i="19"/>
  <c r="AA23" i="19" s="1"/>
  <c r="L19" i="19"/>
  <c r="L23" i="19" s="1"/>
  <c r="K19" i="19"/>
  <c r="K23" i="19" s="1"/>
  <c r="I19" i="19"/>
  <c r="I23" i="19" s="1"/>
  <c r="H19" i="19"/>
  <c r="H23" i="19" s="1"/>
  <c r="F19" i="19"/>
  <c r="F23" i="19" s="1"/>
  <c r="E19" i="19"/>
  <c r="E23" i="19" s="1"/>
  <c r="D19" i="19"/>
  <c r="D23" i="19" s="1"/>
  <c r="C19" i="19"/>
  <c r="C23" i="19" s="1"/>
  <c r="L7" i="19"/>
  <c r="K7" i="19"/>
  <c r="I7" i="19"/>
  <c r="H7" i="19"/>
  <c r="F7" i="19"/>
  <c r="E7" i="19"/>
  <c r="D7" i="19"/>
  <c r="C7" i="19"/>
  <c r="AB6" i="19"/>
  <c r="AA6" i="19"/>
  <c r="L6" i="19"/>
  <c r="K6" i="19"/>
  <c r="I6" i="19"/>
  <c r="H6" i="19"/>
  <c r="F6" i="19"/>
  <c r="E6" i="19"/>
  <c r="D6" i="19"/>
  <c r="C6" i="19"/>
  <c r="L5" i="19"/>
  <c r="K5" i="19"/>
  <c r="I5" i="19"/>
  <c r="H5" i="19"/>
  <c r="F5" i="19"/>
  <c r="E5" i="19"/>
  <c r="D5" i="19"/>
  <c r="C5" i="19"/>
  <c r="AN27" i="1"/>
  <c r="AB27" i="1"/>
  <c r="L27" i="1"/>
  <c r="AB14" i="18"/>
  <c r="AB18" i="18" s="1"/>
  <c r="AA14" i="18"/>
  <c r="AA18" i="18" s="1"/>
  <c r="Y14" i="18"/>
  <c r="Y18" i="18" s="1"/>
  <c r="X14" i="18"/>
  <c r="X18" i="18" s="1"/>
  <c r="W14" i="18"/>
  <c r="W18" i="18" s="1"/>
  <c r="V14" i="18"/>
  <c r="V18" i="18" s="1"/>
  <c r="T14" i="18"/>
  <c r="T18" i="18" s="1"/>
  <c r="S14" i="18"/>
  <c r="S18" i="18" s="1"/>
  <c r="Q14" i="18"/>
  <c r="Q18" i="18" s="1"/>
  <c r="P14" i="18"/>
  <c r="P18" i="18" s="1"/>
  <c r="O14" i="18"/>
  <c r="O18" i="18" s="1"/>
  <c r="N14" i="18"/>
  <c r="N18" i="18" s="1"/>
  <c r="L14" i="18"/>
  <c r="L18" i="18" s="1"/>
  <c r="K14" i="18"/>
  <c r="K18" i="18" s="1"/>
  <c r="I14" i="18"/>
  <c r="I18" i="18" s="1"/>
  <c r="H14" i="18"/>
  <c r="H18" i="18" s="1"/>
  <c r="F14" i="18"/>
  <c r="F18" i="18" s="1"/>
  <c r="E14" i="18"/>
  <c r="E18" i="18" s="1"/>
  <c r="D14" i="18"/>
  <c r="D18" i="18" s="1"/>
  <c r="C14" i="18"/>
  <c r="C18" i="18" s="1"/>
  <c r="L7" i="18"/>
  <c r="K7" i="18"/>
  <c r="I7" i="18"/>
  <c r="H7" i="18"/>
  <c r="F7" i="18"/>
  <c r="E7" i="18"/>
  <c r="D7" i="18"/>
  <c r="C7" i="18"/>
  <c r="AB6" i="18"/>
  <c r="AA6" i="18"/>
  <c r="L6" i="18"/>
  <c r="K6" i="18"/>
  <c r="I6" i="18"/>
  <c r="H6" i="18"/>
  <c r="F6" i="18"/>
  <c r="E6" i="18"/>
  <c r="D6" i="18"/>
  <c r="C6" i="18"/>
  <c r="L5" i="18"/>
  <c r="K5" i="18"/>
  <c r="I5" i="18"/>
  <c r="H5" i="18"/>
  <c r="F5" i="18"/>
  <c r="E5" i="18"/>
  <c r="D5" i="18"/>
  <c r="C5" i="18"/>
  <c r="AE26" i="1"/>
  <c r="AD26" i="1"/>
  <c r="N26" i="1"/>
  <c r="M26" i="1"/>
  <c r="O15" i="17"/>
  <c r="O19" i="17" s="1"/>
  <c r="N15" i="17"/>
  <c r="N19" i="17" s="1"/>
  <c r="L15" i="17"/>
  <c r="L19" i="17" s="1"/>
  <c r="K15" i="17"/>
  <c r="K19" i="17" s="1"/>
  <c r="I15" i="17"/>
  <c r="I19" i="17" s="1"/>
  <c r="H15" i="17"/>
  <c r="H19" i="17" s="1"/>
  <c r="F15" i="17"/>
  <c r="F19" i="17" s="1"/>
  <c r="E15" i="17"/>
  <c r="E19" i="17" s="1"/>
  <c r="D15" i="17"/>
  <c r="D19" i="17" s="1"/>
  <c r="C15" i="17"/>
  <c r="C19" i="17" s="1"/>
  <c r="L7" i="17"/>
  <c r="K7" i="17"/>
  <c r="I7" i="17"/>
  <c r="H7" i="17"/>
  <c r="F7" i="17"/>
  <c r="E7" i="17"/>
  <c r="D7" i="17"/>
  <c r="C7" i="17"/>
  <c r="O6" i="17"/>
  <c r="N6" i="17"/>
  <c r="L6" i="17"/>
  <c r="K6" i="17"/>
  <c r="I6" i="17"/>
  <c r="H6" i="17"/>
  <c r="F6" i="17"/>
  <c r="E6" i="17"/>
  <c r="D6" i="17"/>
  <c r="C6" i="17"/>
  <c r="L5" i="17"/>
  <c r="K5" i="17"/>
  <c r="I5" i="17"/>
  <c r="H5" i="17"/>
  <c r="F5" i="17"/>
  <c r="E5" i="17"/>
  <c r="D5" i="17"/>
  <c r="C5" i="17"/>
  <c r="AN25" i="1"/>
  <c r="AM25" i="1"/>
  <c r="AE25" i="1"/>
  <c r="AD25" i="1"/>
  <c r="AB25" i="1"/>
  <c r="AA25" i="1"/>
  <c r="N25" i="1"/>
  <c r="M25" i="1"/>
  <c r="L25" i="1"/>
  <c r="K25" i="1"/>
  <c r="Q13" i="16"/>
  <c r="Q17" i="16" s="1"/>
  <c r="P13" i="16"/>
  <c r="P17" i="16" s="1"/>
  <c r="N13" i="16"/>
  <c r="N17" i="16" s="1"/>
  <c r="L13" i="16"/>
  <c r="L17" i="16" s="1"/>
  <c r="K13" i="16"/>
  <c r="K17" i="16" s="1"/>
  <c r="I13" i="16"/>
  <c r="I17" i="16" s="1"/>
  <c r="H13" i="16"/>
  <c r="H17" i="16" s="1"/>
  <c r="F17" i="16"/>
  <c r="D17" i="16"/>
  <c r="F13" i="16"/>
  <c r="E13" i="16"/>
  <c r="E17" i="16" s="1"/>
  <c r="D13" i="16"/>
  <c r="C13" i="16"/>
  <c r="C17" i="16" s="1"/>
  <c r="Q7" i="16"/>
  <c r="P7" i="16"/>
  <c r="L8" i="16"/>
  <c r="K8" i="16"/>
  <c r="I8" i="16"/>
  <c r="H8" i="16"/>
  <c r="F8" i="16"/>
  <c r="E8" i="16"/>
  <c r="D8" i="16"/>
  <c r="C8" i="16"/>
  <c r="L7" i="16"/>
  <c r="K7" i="16"/>
  <c r="I7" i="16"/>
  <c r="H7" i="16"/>
  <c r="F7" i="16"/>
  <c r="E7" i="16"/>
  <c r="D7" i="16"/>
  <c r="C7" i="16"/>
  <c r="L6" i="16"/>
  <c r="K6" i="16"/>
  <c r="I6" i="16"/>
  <c r="H6" i="16"/>
  <c r="F6" i="16"/>
  <c r="E6" i="16"/>
  <c r="D6" i="16"/>
  <c r="C6" i="16"/>
  <c r="AN24" i="1"/>
  <c r="AM24" i="1"/>
  <c r="AE24" i="1"/>
  <c r="AD24" i="1"/>
  <c r="AB24" i="1"/>
  <c r="AA24" i="1"/>
  <c r="N24" i="1"/>
  <c r="M24" i="1"/>
  <c r="L24" i="1"/>
  <c r="K24" i="1"/>
  <c r="AD18" i="15"/>
  <c r="AD22" i="15" s="1"/>
  <c r="AC18" i="15"/>
  <c r="AC22" i="15" s="1"/>
  <c r="AA22" i="15"/>
  <c r="Y22" i="15"/>
  <c r="AA18" i="15"/>
  <c r="Z18" i="15"/>
  <c r="Z22" i="15" s="1"/>
  <c r="Y18" i="15"/>
  <c r="W18" i="15"/>
  <c r="W22" i="15" s="1"/>
  <c r="U18" i="15"/>
  <c r="U22" i="15" s="1"/>
  <c r="T18" i="15"/>
  <c r="T22" i="15" s="1"/>
  <c r="R18" i="15"/>
  <c r="R22" i="15" s="1"/>
  <c r="Q18" i="15"/>
  <c r="Q22" i="15" s="1"/>
  <c r="O18" i="15"/>
  <c r="O22" i="15" s="1"/>
  <c r="N18" i="15"/>
  <c r="N22" i="15" s="1"/>
  <c r="L18" i="15"/>
  <c r="L22" i="15" s="1"/>
  <c r="K18" i="15"/>
  <c r="K22" i="15" s="1"/>
  <c r="I18" i="15"/>
  <c r="I22" i="15" s="1"/>
  <c r="H18" i="15"/>
  <c r="H22" i="15" s="1"/>
  <c r="F22" i="15"/>
  <c r="E22" i="15"/>
  <c r="D22" i="15"/>
  <c r="F18" i="15"/>
  <c r="E18" i="15"/>
  <c r="D18" i="15"/>
  <c r="C18" i="15"/>
  <c r="C22" i="15"/>
  <c r="AD8" i="15"/>
  <c r="AC8" i="15"/>
  <c r="L9" i="15"/>
  <c r="K9" i="15"/>
  <c r="I9" i="15"/>
  <c r="H9" i="15"/>
  <c r="F9" i="15"/>
  <c r="E9" i="15"/>
  <c r="D9" i="15"/>
  <c r="C9" i="15"/>
  <c r="L8" i="15"/>
  <c r="K8" i="15"/>
  <c r="I8" i="15"/>
  <c r="H8" i="15"/>
  <c r="F8" i="15"/>
  <c r="E8" i="15"/>
  <c r="D8" i="15"/>
  <c r="C8" i="15"/>
  <c r="L7" i="15"/>
  <c r="K7" i="15"/>
  <c r="I7" i="15"/>
  <c r="H7" i="15"/>
  <c r="F7" i="15"/>
  <c r="E7" i="15"/>
  <c r="D7" i="15"/>
  <c r="C7" i="15"/>
  <c r="AU14" i="1" l="1"/>
  <c r="AU33" i="1"/>
  <c r="AU32" i="1"/>
  <c r="AU26" i="1"/>
  <c r="AU23" i="1"/>
  <c r="AU22" i="1"/>
  <c r="AU21" i="1"/>
  <c r="AU20" i="1"/>
  <c r="AU19" i="1"/>
  <c r="AU12" i="1"/>
  <c r="AU13" i="1"/>
  <c r="AU28" i="1"/>
  <c r="AU15" i="1"/>
  <c r="AU27" i="1"/>
  <c r="AT35" i="1"/>
  <c r="AH14" i="18"/>
  <c r="AJ34" i="9"/>
  <c r="AO21" i="22"/>
  <c r="AG13" i="21"/>
  <c r="AO19" i="20"/>
  <c r="AH19" i="19"/>
  <c r="AX32" i="3"/>
  <c r="AS35" i="1"/>
  <c r="AR35" i="1"/>
  <c r="AJ18" i="15"/>
  <c r="AF26" i="13"/>
  <c r="AN29" i="12"/>
  <c r="AG17" i="8"/>
  <c r="AN17" i="2"/>
  <c r="L26" i="1"/>
  <c r="AB26" i="1"/>
  <c r="AN26" i="1"/>
  <c r="K26" i="1"/>
  <c r="AA26" i="1"/>
  <c r="AM26" i="1"/>
  <c r="M27" i="1"/>
  <c r="K27" i="1"/>
  <c r="AA27" i="1"/>
  <c r="AM27" i="1"/>
  <c r="AD27" i="1"/>
  <c r="N27" i="1"/>
  <c r="AE27" i="1"/>
  <c r="AN23" i="1"/>
  <c r="AM23" i="1"/>
  <c r="AE23" i="1"/>
  <c r="AD23" i="1"/>
  <c r="AB23" i="1"/>
  <c r="AA23" i="1"/>
  <c r="T23" i="1"/>
  <c r="S23" i="1"/>
  <c r="R23" i="1"/>
  <c r="Q23" i="1"/>
  <c r="Q35" i="1" s="1"/>
  <c r="Q39" i="1" s="1"/>
  <c r="P23" i="1"/>
  <c r="AD18" i="14"/>
  <c r="AD22" i="14" s="1"/>
  <c r="AC18" i="14"/>
  <c r="AC22" i="14" s="1"/>
  <c r="Z22" i="14"/>
  <c r="AA18" i="14"/>
  <c r="AA22" i="14" s="1"/>
  <c r="Z18" i="14"/>
  <c r="Y18" i="14"/>
  <c r="Y22" i="14" s="1"/>
  <c r="W18" i="14"/>
  <c r="W22" i="14" s="1"/>
  <c r="V18" i="14"/>
  <c r="V22" i="14" s="1"/>
  <c r="U18" i="14"/>
  <c r="U22" i="14" s="1"/>
  <c r="T18" i="14"/>
  <c r="T22" i="14" s="1"/>
  <c r="S18" i="14"/>
  <c r="S22" i="14" s="1"/>
  <c r="R18" i="14"/>
  <c r="R22" i="14" s="1"/>
  <c r="Q18" i="14"/>
  <c r="Q22" i="14" s="1"/>
  <c r="P18" i="14"/>
  <c r="P22" i="14" s="1"/>
  <c r="O18" i="14"/>
  <c r="O22" i="14" s="1"/>
  <c r="M18" i="14"/>
  <c r="M22" i="14" s="1"/>
  <c r="L18" i="14"/>
  <c r="L22" i="14" s="1"/>
  <c r="J22" i="14"/>
  <c r="I22" i="14"/>
  <c r="J18" i="14"/>
  <c r="I18" i="14"/>
  <c r="G18" i="14"/>
  <c r="G22" i="14" s="1"/>
  <c r="F18" i="14"/>
  <c r="F22" i="14" s="1"/>
  <c r="E18" i="14"/>
  <c r="E22" i="14" s="1"/>
  <c r="D18" i="14"/>
  <c r="D22" i="14" s="1"/>
  <c r="C18" i="14"/>
  <c r="C22" i="14"/>
  <c r="AD6" i="14"/>
  <c r="AC6" i="14"/>
  <c r="M7" i="14"/>
  <c r="L7" i="14"/>
  <c r="J7" i="14"/>
  <c r="I7" i="14"/>
  <c r="M6" i="14"/>
  <c r="L6" i="14"/>
  <c r="J6" i="14"/>
  <c r="I6" i="14"/>
  <c r="M5" i="14"/>
  <c r="L5" i="14"/>
  <c r="J5" i="14"/>
  <c r="I5" i="14"/>
  <c r="G8" i="14"/>
  <c r="G7" i="14"/>
  <c r="G6" i="14"/>
  <c r="G5" i="14"/>
  <c r="F7" i="14"/>
  <c r="F6" i="14"/>
  <c r="F5" i="14"/>
  <c r="E7" i="14"/>
  <c r="E6" i="14"/>
  <c r="E5" i="14"/>
  <c r="D7" i="14"/>
  <c r="D6" i="14"/>
  <c r="D5" i="14"/>
  <c r="C7" i="14"/>
  <c r="C6" i="14"/>
  <c r="C5" i="14"/>
  <c r="AN22" i="1"/>
  <c r="AM22" i="1"/>
  <c r="AE22" i="1"/>
  <c r="AD22" i="1"/>
  <c r="AB22" i="1"/>
  <c r="AA22" i="1"/>
  <c r="N22" i="1"/>
  <c r="M22" i="1"/>
  <c r="L22" i="1"/>
  <c r="K22" i="1"/>
  <c r="U30" i="13"/>
  <c r="W26" i="13"/>
  <c r="W30" i="13" s="1"/>
  <c r="V26" i="13"/>
  <c r="V30" i="13" s="1"/>
  <c r="U26" i="13"/>
  <c r="S30" i="13"/>
  <c r="S26" i="13"/>
  <c r="Q26" i="13"/>
  <c r="Q30" i="13" s="1"/>
  <c r="P26" i="13"/>
  <c r="P30" i="13" s="1"/>
  <c r="O26" i="13"/>
  <c r="O30" i="13" s="1"/>
  <c r="N26" i="13"/>
  <c r="N30" i="13" s="1"/>
  <c r="Y30" i="13"/>
  <c r="Z26" i="13"/>
  <c r="Z30" i="13" s="1"/>
  <c r="Y26" i="13"/>
  <c r="L26" i="13"/>
  <c r="L30" i="13" s="1"/>
  <c r="K26" i="13"/>
  <c r="K30" i="13" s="1"/>
  <c r="I26" i="13"/>
  <c r="I30" i="13" s="1"/>
  <c r="H26" i="13"/>
  <c r="H30" i="13" s="1"/>
  <c r="E30" i="13"/>
  <c r="F26" i="13"/>
  <c r="F30" i="13" s="1"/>
  <c r="E26" i="13"/>
  <c r="D26" i="13"/>
  <c r="D30" i="13" s="1"/>
  <c r="C26" i="13"/>
  <c r="C30" i="13"/>
  <c r="Z8" i="13"/>
  <c r="Y8" i="13"/>
  <c r="L9" i="13"/>
  <c r="K9" i="13"/>
  <c r="I9" i="13"/>
  <c r="H9" i="13"/>
  <c r="F9" i="13"/>
  <c r="E9" i="13"/>
  <c r="D9" i="13"/>
  <c r="C9" i="13"/>
  <c r="L8" i="13"/>
  <c r="K8" i="13"/>
  <c r="I8" i="13"/>
  <c r="H8" i="13"/>
  <c r="F8" i="13"/>
  <c r="E8" i="13"/>
  <c r="D8" i="13"/>
  <c r="C8" i="13"/>
  <c r="L7" i="13"/>
  <c r="K7" i="13"/>
  <c r="I7" i="13"/>
  <c r="H7" i="13"/>
  <c r="F7" i="13"/>
  <c r="E7" i="13"/>
  <c r="D7" i="13"/>
  <c r="C7" i="13"/>
  <c r="AN21" i="1"/>
  <c r="Y21" i="1"/>
  <c r="Y35" i="1" s="1"/>
  <c r="AH29" i="12"/>
  <c r="AH33" i="12" s="1"/>
  <c r="AG29" i="12"/>
  <c r="AG33" i="12" s="1"/>
  <c r="AH7" i="12"/>
  <c r="AG7" i="12"/>
  <c r="AE29" i="12"/>
  <c r="AE33" i="12" s="1"/>
  <c r="AD29" i="12"/>
  <c r="AD33" i="12" s="1"/>
  <c r="AC29" i="12"/>
  <c r="AC33" i="12" s="1"/>
  <c r="AB29" i="12"/>
  <c r="AB33" i="12" s="1"/>
  <c r="AA29" i="12"/>
  <c r="AA33" i="12" s="1"/>
  <c r="Y29" i="12"/>
  <c r="Y33" i="12" s="1"/>
  <c r="X29" i="12"/>
  <c r="X33" i="12" s="1"/>
  <c r="V29" i="12"/>
  <c r="V33" i="12" s="1"/>
  <c r="U29" i="12"/>
  <c r="U33" i="12" s="1"/>
  <c r="T29" i="12"/>
  <c r="T33" i="12" s="1"/>
  <c r="S29" i="12"/>
  <c r="S33" i="12" s="1"/>
  <c r="R29" i="12"/>
  <c r="R33" i="12" s="1"/>
  <c r="Q29" i="12"/>
  <c r="Q33" i="12" s="1"/>
  <c r="O29" i="12"/>
  <c r="O33" i="12" s="1"/>
  <c r="N29" i="12"/>
  <c r="N33" i="12" s="1"/>
  <c r="O8" i="12"/>
  <c r="O7" i="12"/>
  <c r="O6" i="12"/>
  <c r="N8" i="12"/>
  <c r="N7" i="12"/>
  <c r="N6" i="12"/>
  <c r="L29" i="12"/>
  <c r="L33" i="12" s="1"/>
  <c r="K29" i="12"/>
  <c r="K33" i="12" s="1"/>
  <c r="I29" i="12"/>
  <c r="I33" i="12" s="1"/>
  <c r="H29" i="12"/>
  <c r="H33" i="12" s="1"/>
  <c r="F29" i="12"/>
  <c r="F33" i="12" s="1"/>
  <c r="E29" i="12"/>
  <c r="E33" i="12" s="1"/>
  <c r="D29" i="12"/>
  <c r="D33" i="12" s="1"/>
  <c r="C29" i="12"/>
  <c r="C33" i="12" s="1"/>
  <c r="L8" i="12"/>
  <c r="L7" i="12"/>
  <c r="L6" i="12"/>
  <c r="K8" i="12"/>
  <c r="K7" i="12"/>
  <c r="K6" i="12"/>
  <c r="I8" i="12"/>
  <c r="I7" i="12"/>
  <c r="I6" i="12"/>
  <c r="H8" i="12"/>
  <c r="H7" i="12"/>
  <c r="H6" i="12"/>
  <c r="F8" i="12"/>
  <c r="F7" i="12"/>
  <c r="F6" i="12"/>
  <c r="E8" i="12"/>
  <c r="E7" i="12"/>
  <c r="E6" i="12"/>
  <c r="D8" i="12"/>
  <c r="D7" i="12"/>
  <c r="D6" i="12"/>
  <c r="C8" i="12"/>
  <c r="C7" i="12"/>
  <c r="C6" i="12"/>
  <c r="AN20" i="1"/>
  <c r="AM20" i="1"/>
  <c r="AE20" i="1"/>
  <c r="AD20" i="1"/>
  <c r="AB20" i="1"/>
  <c r="AA20" i="1"/>
  <c r="N20" i="1"/>
  <c r="M20" i="1"/>
  <c r="L20" i="1"/>
  <c r="K20" i="1"/>
  <c r="S12" i="11"/>
  <c r="S16" i="11" s="1"/>
  <c r="R12" i="11"/>
  <c r="R16" i="11" s="1"/>
  <c r="Z16" i="11"/>
  <c r="Z12" i="11"/>
  <c r="Y12" i="11"/>
  <c r="Y16" i="11" s="1"/>
  <c r="W16" i="11"/>
  <c r="W12" i="11"/>
  <c r="V12" i="11"/>
  <c r="V16" i="11" s="1"/>
  <c r="T16" i="11"/>
  <c r="T12" i="11"/>
  <c r="Q16" i="11"/>
  <c r="Q12" i="11"/>
  <c r="O12" i="11"/>
  <c r="O16" i="11" s="1"/>
  <c r="N12" i="11"/>
  <c r="N16" i="11" s="1"/>
  <c r="Z6" i="11"/>
  <c r="Y6" i="11"/>
  <c r="L12" i="11"/>
  <c r="L16" i="11" s="1"/>
  <c r="K12" i="11"/>
  <c r="K16" i="11" s="1"/>
  <c r="I12" i="11"/>
  <c r="I16" i="11" s="1"/>
  <c r="H12" i="11"/>
  <c r="H16" i="11" s="1"/>
  <c r="F16" i="11"/>
  <c r="F12" i="11"/>
  <c r="E12" i="11"/>
  <c r="E16" i="11" s="1"/>
  <c r="D12" i="11"/>
  <c r="D16" i="11" s="1"/>
  <c r="C12" i="11"/>
  <c r="C16" i="11" s="1"/>
  <c r="L7" i="11"/>
  <c r="K7" i="11"/>
  <c r="I7" i="11"/>
  <c r="H7" i="11"/>
  <c r="F7" i="11"/>
  <c r="E7" i="11"/>
  <c r="D7" i="11"/>
  <c r="C7" i="11"/>
  <c r="L6" i="11"/>
  <c r="K6" i="11"/>
  <c r="I6" i="11"/>
  <c r="H6" i="11"/>
  <c r="F6" i="11"/>
  <c r="E6" i="11"/>
  <c r="D6" i="11"/>
  <c r="C6" i="11"/>
  <c r="L5" i="11"/>
  <c r="K5" i="11"/>
  <c r="I5" i="11"/>
  <c r="H5" i="11"/>
  <c r="F5" i="11"/>
  <c r="E5" i="11"/>
  <c r="D5" i="11"/>
  <c r="C5" i="11"/>
  <c r="AE19" i="1"/>
  <c r="AD19" i="1"/>
  <c r="AB19" i="1"/>
  <c r="AA19" i="1"/>
  <c r="I19" i="1"/>
  <c r="H19" i="1"/>
  <c r="G19" i="1"/>
  <c r="F19" i="1"/>
  <c r="D19" i="1"/>
  <c r="C19" i="1"/>
  <c r="AE12" i="10"/>
  <c r="AE16" i="10" s="1"/>
  <c r="AD12" i="10"/>
  <c r="AD16" i="10" s="1"/>
  <c r="AB12" i="10"/>
  <c r="AB16" i="10" s="1"/>
  <c r="AA12" i="10"/>
  <c r="AA16" i="10" s="1"/>
  <c r="Y12" i="10"/>
  <c r="Y16" i="10" s="1"/>
  <c r="X16" i="10"/>
  <c r="X12" i="10"/>
  <c r="W16" i="10"/>
  <c r="W12" i="10"/>
  <c r="U16" i="10"/>
  <c r="U12" i="10"/>
  <c r="T16" i="10"/>
  <c r="T12" i="10"/>
  <c r="S16" i="10"/>
  <c r="S12" i="10"/>
  <c r="R12" i="10"/>
  <c r="R16" i="10" s="1"/>
  <c r="Q16" i="10"/>
  <c r="Q12" i="10"/>
  <c r="AE6" i="10"/>
  <c r="AD6" i="10"/>
  <c r="O12" i="10"/>
  <c r="O16" i="10" s="1"/>
  <c r="N12" i="10"/>
  <c r="N16" i="10" s="1"/>
  <c r="L12" i="10"/>
  <c r="L16" i="10" s="1"/>
  <c r="K12" i="10"/>
  <c r="K16" i="10" s="1"/>
  <c r="I12" i="10"/>
  <c r="I16" i="10" s="1"/>
  <c r="H12" i="10"/>
  <c r="H16" i="10" s="1"/>
  <c r="G12" i="10"/>
  <c r="G16" i="10" s="1"/>
  <c r="F12" i="10"/>
  <c r="F16" i="10" s="1"/>
  <c r="D12" i="10"/>
  <c r="D16" i="10" s="1"/>
  <c r="C12" i="10"/>
  <c r="C16" i="10" s="1"/>
  <c r="O7" i="10"/>
  <c r="N7" i="10"/>
  <c r="L7" i="10"/>
  <c r="K7" i="10"/>
  <c r="I7" i="10"/>
  <c r="H7" i="10"/>
  <c r="G7" i="10"/>
  <c r="F7" i="10"/>
  <c r="D7" i="10"/>
  <c r="C7" i="10"/>
  <c r="O6" i="10"/>
  <c r="N6" i="10"/>
  <c r="L6" i="10"/>
  <c r="K6" i="10"/>
  <c r="I6" i="10"/>
  <c r="H6" i="10"/>
  <c r="G6" i="10"/>
  <c r="F6" i="10"/>
  <c r="D6" i="10"/>
  <c r="C6" i="10"/>
  <c r="O5" i="10"/>
  <c r="N5" i="10"/>
  <c r="L5" i="10"/>
  <c r="K5" i="10"/>
  <c r="I5" i="10"/>
  <c r="H5" i="10"/>
  <c r="G5" i="10"/>
  <c r="F5" i="10"/>
  <c r="D5" i="10"/>
  <c r="C5" i="10"/>
  <c r="AN18" i="1"/>
  <c r="AM18" i="1"/>
  <c r="AH18" i="1"/>
  <c r="AG18" i="1"/>
  <c r="AG35" i="1" s="1"/>
  <c r="AG39" i="1" s="1"/>
  <c r="AE18" i="1"/>
  <c r="AD18" i="1"/>
  <c r="AB18" i="1"/>
  <c r="AA18" i="1"/>
  <c r="N18" i="1"/>
  <c r="M18" i="1"/>
  <c r="L18" i="1"/>
  <c r="K18" i="1"/>
  <c r="AD34" i="9"/>
  <c r="AD38" i="9" s="1"/>
  <c r="AC34" i="9"/>
  <c r="AC38" i="9" s="1"/>
  <c r="AD7" i="9"/>
  <c r="AC7" i="9"/>
  <c r="AA34" i="9"/>
  <c r="AA38" i="9" s="1"/>
  <c r="Z38" i="9"/>
  <c r="Z34" i="9"/>
  <c r="X38" i="9"/>
  <c r="X34" i="9"/>
  <c r="W34" i="9"/>
  <c r="W38" i="9" s="1"/>
  <c r="V34" i="9"/>
  <c r="V38" i="9" s="1"/>
  <c r="U34" i="9"/>
  <c r="U38" i="9" s="1"/>
  <c r="T38" i="9"/>
  <c r="T34" i="9"/>
  <c r="R34" i="9"/>
  <c r="R38" i="9" s="1"/>
  <c r="Q34" i="9"/>
  <c r="Q38" i="9" s="1"/>
  <c r="O34" i="9"/>
  <c r="O38" i="9" s="1"/>
  <c r="N34" i="9"/>
  <c r="N38" i="9" s="1"/>
  <c r="L34" i="9"/>
  <c r="L38" i="9" s="1"/>
  <c r="K34" i="9"/>
  <c r="K38" i="9" s="1"/>
  <c r="I38" i="9"/>
  <c r="I34" i="9"/>
  <c r="H34" i="9"/>
  <c r="H38" i="9" s="1"/>
  <c r="F34" i="9"/>
  <c r="F38" i="9" s="1"/>
  <c r="E34" i="9"/>
  <c r="E38" i="9" s="1"/>
  <c r="D38" i="9"/>
  <c r="D34" i="9"/>
  <c r="C34" i="9"/>
  <c r="C38" i="9" s="1"/>
  <c r="O8" i="9"/>
  <c r="N8" i="9"/>
  <c r="L8" i="9"/>
  <c r="K8" i="9"/>
  <c r="I8" i="9"/>
  <c r="H8" i="9"/>
  <c r="F8" i="9"/>
  <c r="E8" i="9"/>
  <c r="D8" i="9"/>
  <c r="C8" i="9"/>
  <c r="O7" i="9"/>
  <c r="N7" i="9"/>
  <c r="L7" i="9"/>
  <c r="K7" i="9"/>
  <c r="I7" i="9"/>
  <c r="H7" i="9"/>
  <c r="F7" i="9"/>
  <c r="E7" i="9"/>
  <c r="D7" i="9"/>
  <c r="C7" i="9"/>
  <c r="O6" i="9"/>
  <c r="N6" i="9"/>
  <c r="L6" i="9"/>
  <c r="K6" i="9"/>
  <c r="I6" i="9"/>
  <c r="H6" i="9"/>
  <c r="F6" i="9"/>
  <c r="E6" i="9"/>
  <c r="D6" i="9"/>
  <c r="C6" i="9"/>
  <c r="AN17" i="1"/>
  <c r="AM17" i="1"/>
  <c r="AE17" i="1"/>
  <c r="AD17" i="1"/>
  <c r="AB17" i="1"/>
  <c r="AA17" i="1"/>
  <c r="N17" i="1"/>
  <c r="M17" i="1"/>
  <c r="L17" i="1"/>
  <c r="K17" i="1"/>
  <c r="AA17" i="8"/>
  <c r="AA21" i="8" s="1"/>
  <c r="Z17" i="8"/>
  <c r="Z21" i="8" s="1"/>
  <c r="X21" i="8"/>
  <c r="X17" i="8"/>
  <c r="W17" i="8"/>
  <c r="W21" i="8" s="1"/>
  <c r="V17" i="8"/>
  <c r="V21" i="8" s="1"/>
  <c r="U17" i="8"/>
  <c r="U21" i="8" s="1"/>
  <c r="S17" i="8"/>
  <c r="S21" i="8" s="1"/>
  <c r="R21" i="8"/>
  <c r="R17" i="8"/>
  <c r="Q21" i="8"/>
  <c r="Q17" i="8"/>
  <c r="P17" i="8"/>
  <c r="P21" i="8" s="1"/>
  <c r="O17" i="8"/>
  <c r="O21" i="8" s="1"/>
  <c r="N17" i="8"/>
  <c r="N21" i="8" s="1"/>
  <c r="AA6" i="8"/>
  <c r="Z6" i="8"/>
  <c r="L21" i="8"/>
  <c r="L17" i="8"/>
  <c r="K17" i="8"/>
  <c r="K21" i="8" s="1"/>
  <c r="I17" i="8"/>
  <c r="I21" i="8" s="1"/>
  <c r="H17" i="8"/>
  <c r="H21" i="8" s="1"/>
  <c r="F17" i="8"/>
  <c r="F21" i="8" s="1"/>
  <c r="E21" i="8"/>
  <c r="E17" i="8"/>
  <c r="D17" i="8"/>
  <c r="D21" i="8" s="1"/>
  <c r="C17" i="8"/>
  <c r="C21" i="8"/>
  <c r="L7" i="8"/>
  <c r="K7" i="8"/>
  <c r="I7" i="8"/>
  <c r="H7" i="8"/>
  <c r="F7" i="8"/>
  <c r="E7" i="8"/>
  <c r="D7" i="8"/>
  <c r="C7" i="8"/>
  <c r="L6" i="8"/>
  <c r="K6" i="8"/>
  <c r="I6" i="8"/>
  <c r="H6" i="8"/>
  <c r="F6" i="8"/>
  <c r="E6" i="8"/>
  <c r="D6" i="8"/>
  <c r="C6" i="8"/>
  <c r="L5" i="8"/>
  <c r="K5" i="8"/>
  <c r="I5" i="8"/>
  <c r="H5" i="8"/>
  <c r="F5" i="8"/>
  <c r="E5" i="8"/>
  <c r="D5" i="8"/>
  <c r="C5" i="8"/>
  <c r="AN16" i="1"/>
  <c r="AM16" i="1"/>
  <c r="AE16" i="1"/>
  <c r="AD16" i="1"/>
  <c r="AB16" i="1"/>
  <c r="AA16" i="1"/>
  <c r="I16" i="1"/>
  <c r="I35" i="1" s="1"/>
  <c r="I39" i="1" s="1"/>
  <c r="H16" i="1"/>
  <c r="H35" i="1" s="1"/>
  <c r="H39" i="1" s="1"/>
  <c r="G16" i="1"/>
  <c r="F16" i="1"/>
  <c r="F35" i="1" s="1"/>
  <c r="F39" i="1" s="1"/>
  <c r="D16" i="1"/>
  <c r="C16" i="1"/>
  <c r="C35" i="1" s="1"/>
  <c r="C39" i="1" s="1"/>
  <c r="U12" i="7"/>
  <c r="U16" i="7" s="1"/>
  <c r="T12" i="7"/>
  <c r="T16" i="7" s="1"/>
  <c r="R12" i="7"/>
  <c r="R16" i="7" s="1"/>
  <c r="Q12" i="7"/>
  <c r="Q16" i="7" s="1"/>
  <c r="U6" i="7"/>
  <c r="T6" i="7"/>
  <c r="O12" i="7"/>
  <c r="O16" i="7" s="1"/>
  <c r="N12" i="7"/>
  <c r="N16" i="7" s="1"/>
  <c r="L16" i="7"/>
  <c r="L12" i="7"/>
  <c r="K12" i="7"/>
  <c r="K16" i="7" s="1"/>
  <c r="I12" i="7"/>
  <c r="I16" i="7" s="1"/>
  <c r="H12" i="7"/>
  <c r="H16" i="7" s="1"/>
  <c r="G12" i="7"/>
  <c r="G16" i="7" s="1"/>
  <c r="F12" i="7"/>
  <c r="F16" i="7" s="1"/>
  <c r="D12" i="7"/>
  <c r="D16" i="7" s="1"/>
  <c r="O7" i="7"/>
  <c r="O6" i="7"/>
  <c r="O5" i="7"/>
  <c r="N7" i="7"/>
  <c r="N6" i="7"/>
  <c r="N5" i="7"/>
  <c r="L7" i="7"/>
  <c r="L6" i="7"/>
  <c r="L5" i="7"/>
  <c r="K7" i="7"/>
  <c r="K6" i="7"/>
  <c r="K5" i="7"/>
  <c r="C12" i="7"/>
  <c r="C16" i="7" s="1"/>
  <c r="I7" i="7"/>
  <c r="H7" i="7"/>
  <c r="G7" i="7"/>
  <c r="I6" i="7"/>
  <c r="H6" i="7"/>
  <c r="G6" i="7"/>
  <c r="I5" i="7"/>
  <c r="H5" i="7"/>
  <c r="G5" i="7"/>
  <c r="F7" i="7"/>
  <c r="F6" i="7"/>
  <c r="F5" i="7"/>
  <c r="D7" i="7"/>
  <c r="D6" i="7"/>
  <c r="D5" i="7"/>
  <c r="C7" i="7"/>
  <c r="C6" i="7"/>
  <c r="C5" i="7"/>
  <c r="AN15" i="1"/>
  <c r="AM15" i="1"/>
  <c r="AE15" i="1"/>
  <c r="AD15" i="1"/>
  <c r="AB15" i="1"/>
  <c r="AA15" i="1"/>
  <c r="N15" i="1"/>
  <c r="M15" i="1"/>
  <c r="L15" i="1"/>
  <c r="K15" i="1"/>
  <c r="Z16" i="6"/>
  <c r="Z20" i="6" s="1"/>
  <c r="Y16" i="6"/>
  <c r="Y20" i="6" s="1"/>
  <c r="Z7" i="6"/>
  <c r="Y7" i="6"/>
  <c r="W16" i="6"/>
  <c r="W20" i="6" s="1"/>
  <c r="V16" i="6"/>
  <c r="V20" i="6" s="1"/>
  <c r="T16" i="6"/>
  <c r="T20" i="6" s="1"/>
  <c r="S16" i="6"/>
  <c r="S20" i="6" s="1"/>
  <c r="Q16" i="6"/>
  <c r="Q20" i="6" s="1"/>
  <c r="P16" i="6"/>
  <c r="P20" i="6" s="1"/>
  <c r="O16" i="6"/>
  <c r="O20" i="6" s="1"/>
  <c r="N16" i="6"/>
  <c r="N20" i="6" s="1"/>
  <c r="L16" i="6"/>
  <c r="L20" i="6" s="1"/>
  <c r="K16" i="6"/>
  <c r="K20" i="6" s="1"/>
  <c r="I16" i="6"/>
  <c r="I20" i="6" s="1"/>
  <c r="H16" i="6"/>
  <c r="H20" i="6" s="1"/>
  <c r="F16" i="6"/>
  <c r="F20" i="6" s="1"/>
  <c r="E16" i="6"/>
  <c r="E20" i="6" s="1"/>
  <c r="D16" i="6"/>
  <c r="D20" i="6" s="1"/>
  <c r="C16" i="6"/>
  <c r="C20" i="6" s="1"/>
  <c r="L8" i="6"/>
  <c r="K8" i="6"/>
  <c r="I8" i="6"/>
  <c r="H8" i="6"/>
  <c r="F8" i="6"/>
  <c r="E8" i="6"/>
  <c r="D8" i="6"/>
  <c r="C8" i="6"/>
  <c r="L7" i="6"/>
  <c r="K7" i="6"/>
  <c r="I7" i="6"/>
  <c r="H7" i="6"/>
  <c r="F7" i="6"/>
  <c r="E7" i="6"/>
  <c r="D7" i="6"/>
  <c r="C7" i="6"/>
  <c r="L6" i="6"/>
  <c r="K6" i="6"/>
  <c r="I6" i="6"/>
  <c r="H6" i="6"/>
  <c r="F6" i="6"/>
  <c r="E6" i="6"/>
  <c r="D6" i="6"/>
  <c r="C6" i="6"/>
  <c r="AN14" i="1"/>
  <c r="Z13" i="5"/>
  <c r="Z17" i="5" s="1"/>
  <c r="Y13" i="5"/>
  <c r="Y17" i="5" s="1"/>
  <c r="Z6" i="5"/>
  <c r="Y6" i="5"/>
  <c r="W13" i="5"/>
  <c r="W17" i="5" s="1"/>
  <c r="V13" i="5"/>
  <c r="V17" i="5" s="1"/>
  <c r="T13" i="5"/>
  <c r="T17" i="5" s="1"/>
  <c r="S13" i="5"/>
  <c r="S17" i="5" s="1"/>
  <c r="R13" i="5"/>
  <c r="R17" i="5" s="1"/>
  <c r="Q13" i="5"/>
  <c r="Q17" i="5" s="1"/>
  <c r="O13" i="5"/>
  <c r="O17" i="5" s="1"/>
  <c r="N13" i="5"/>
  <c r="N17" i="5" s="1"/>
  <c r="L13" i="5"/>
  <c r="L17" i="5" s="1"/>
  <c r="K13" i="5"/>
  <c r="K17" i="5" s="1"/>
  <c r="I13" i="5"/>
  <c r="I17" i="5" s="1"/>
  <c r="H13" i="5"/>
  <c r="H17" i="5" s="1"/>
  <c r="F13" i="5"/>
  <c r="F17" i="5" s="1"/>
  <c r="E13" i="5"/>
  <c r="E17" i="5" s="1"/>
  <c r="D13" i="5"/>
  <c r="D17" i="5" s="1"/>
  <c r="C13" i="5"/>
  <c r="C17" i="5" s="1"/>
  <c r="L7" i="5"/>
  <c r="K7" i="5"/>
  <c r="I7" i="5"/>
  <c r="H7" i="5"/>
  <c r="F7" i="5"/>
  <c r="E7" i="5"/>
  <c r="D7" i="5"/>
  <c r="C7" i="5"/>
  <c r="L6" i="5"/>
  <c r="K6" i="5"/>
  <c r="I6" i="5"/>
  <c r="H6" i="5"/>
  <c r="F6" i="5"/>
  <c r="E6" i="5"/>
  <c r="D6" i="5"/>
  <c r="C6" i="5"/>
  <c r="L5" i="5"/>
  <c r="K5" i="5"/>
  <c r="I5" i="5"/>
  <c r="H5" i="5"/>
  <c r="F5" i="5"/>
  <c r="E5" i="5"/>
  <c r="D5" i="5"/>
  <c r="C5" i="5"/>
  <c r="AN13" i="1"/>
  <c r="AM13" i="1"/>
  <c r="AK13" i="1"/>
  <c r="AJ13" i="1"/>
  <c r="AE13" i="1"/>
  <c r="AD13" i="1"/>
  <c r="AB13" i="1"/>
  <c r="AA13" i="1"/>
  <c r="N13" i="1"/>
  <c r="M13" i="1"/>
  <c r="L13" i="1"/>
  <c r="K13" i="1"/>
  <c r="U15" i="4"/>
  <c r="U19" i="4" s="1"/>
  <c r="T15" i="4"/>
  <c r="T19" i="4" s="1"/>
  <c r="U6" i="4"/>
  <c r="T6" i="4"/>
  <c r="R15" i="4"/>
  <c r="R19" i="4" s="1"/>
  <c r="Q15" i="4"/>
  <c r="Q19" i="4" s="1"/>
  <c r="AJ11" i="1"/>
  <c r="O17" i="2"/>
  <c r="O21" i="2" s="1"/>
  <c r="N17" i="2"/>
  <c r="N21" i="2" s="1"/>
  <c r="O7" i="2"/>
  <c r="O6" i="2"/>
  <c r="O5" i="2"/>
  <c r="N7" i="2"/>
  <c r="N6" i="2"/>
  <c r="N5" i="2"/>
  <c r="O15" i="4"/>
  <c r="O19" i="4" s="1"/>
  <c r="N15" i="4"/>
  <c r="N19" i="4" s="1"/>
  <c r="O7" i="4"/>
  <c r="O6" i="4"/>
  <c r="O5" i="4"/>
  <c r="N7" i="4"/>
  <c r="N6" i="4"/>
  <c r="N5" i="4"/>
  <c r="L15" i="4"/>
  <c r="L19" i="4" s="1"/>
  <c r="K15" i="4"/>
  <c r="K19" i="4" s="1"/>
  <c r="I15" i="4"/>
  <c r="I19" i="4" s="1"/>
  <c r="H15" i="4"/>
  <c r="H19" i="4" s="1"/>
  <c r="F15" i="4"/>
  <c r="F19" i="4" s="1"/>
  <c r="E15" i="4"/>
  <c r="E19" i="4" s="1"/>
  <c r="D15" i="4"/>
  <c r="D19" i="4" s="1"/>
  <c r="C15" i="4"/>
  <c r="C19" i="4" s="1"/>
  <c r="L7" i="4"/>
  <c r="K7" i="4"/>
  <c r="I7" i="4"/>
  <c r="H7" i="4"/>
  <c r="F7" i="4"/>
  <c r="E7" i="4"/>
  <c r="D7" i="4"/>
  <c r="C7" i="4"/>
  <c r="L6" i="4"/>
  <c r="K6" i="4"/>
  <c r="I6" i="4"/>
  <c r="H6" i="4"/>
  <c r="F6" i="4"/>
  <c r="E6" i="4"/>
  <c r="D6" i="4"/>
  <c r="C6" i="4"/>
  <c r="L5" i="4"/>
  <c r="K5" i="4"/>
  <c r="I5" i="4"/>
  <c r="H5" i="4"/>
  <c r="F5" i="4"/>
  <c r="E5" i="4"/>
  <c r="D5" i="4"/>
  <c r="C5" i="4"/>
  <c r="T35" i="1"/>
  <c r="T39" i="1" s="1"/>
  <c r="S35" i="1"/>
  <c r="S39" i="1" s="1"/>
  <c r="R35" i="1"/>
  <c r="R39" i="1" s="1"/>
  <c r="P35" i="1"/>
  <c r="P39" i="1" s="1"/>
  <c r="G35" i="1"/>
  <c r="G39" i="1" s="1"/>
  <c r="D35" i="1"/>
  <c r="D39" i="1" s="1"/>
  <c r="AN12" i="1"/>
  <c r="AM12" i="1"/>
  <c r="AH12" i="1"/>
  <c r="AG12" i="1"/>
  <c r="AE12" i="1"/>
  <c r="AD12" i="1"/>
  <c r="AB12" i="1"/>
  <c r="AA12" i="1"/>
  <c r="N12" i="1"/>
  <c r="M12" i="1"/>
  <c r="L12" i="1"/>
  <c r="K12" i="1"/>
  <c r="AR32" i="3"/>
  <c r="AR36" i="3" s="1"/>
  <c r="AQ32" i="3"/>
  <c r="AQ36" i="3" s="1"/>
  <c r="AO36" i="3"/>
  <c r="AO32" i="3"/>
  <c r="AN36" i="3"/>
  <c r="AN32" i="3"/>
  <c r="AM36" i="3"/>
  <c r="AM32" i="3"/>
  <c r="AL32" i="3"/>
  <c r="AL36" i="3" s="1"/>
  <c r="AK32" i="3"/>
  <c r="AK36" i="3" s="1"/>
  <c r="AJ36" i="3"/>
  <c r="AJ32" i="3"/>
  <c r="AR6" i="3"/>
  <c r="AQ6" i="3"/>
  <c r="AH6" i="2"/>
  <c r="AG6" i="2"/>
  <c r="AH36" i="3"/>
  <c r="AG36" i="3"/>
  <c r="AH32" i="3"/>
  <c r="AG32" i="3"/>
  <c r="AD36" i="3"/>
  <c r="AE32" i="3"/>
  <c r="AE36" i="3" s="1"/>
  <c r="AD32" i="3"/>
  <c r="AB32" i="3"/>
  <c r="AB36" i="3" s="1"/>
  <c r="AA32" i="3"/>
  <c r="AA36" i="3" s="1"/>
  <c r="Y32" i="3"/>
  <c r="Y36" i="3" s="1"/>
  <c r="X32" i="3"/>
  <c r="X36" i="3" s="1"/>
  <c r="V36" i="3"/>
  <c r="V32" i="3"/>
  <c r="U32" i="3"/>
  <c r="U36" i="3" s="1"/>
  <c r="S36" i="3"/>
  <c r="S32" i="3"/>
  <c r="R32" i="3"/>
  <c r="R36" i="3" s="1"/>
  <c r="Q32" i="3"/>
  <c r="Q36" i="3" s="1"/>
  <c r="O32" i="3"/>
  <c r="O36" i="3" s="1"/>
  <c r="N32" i="3"/>
  <c r="N36" i="3" s="1"/>
  <c r="O7" i="3"/>
  <c r="O6" i="3"/>
  <c r="O5" i="3"/>
  <c r="N7" i="3"/>
  <c r="N6" i="3"/>
  <c r="N5" i="3"/>
  <c r="L32" i="3"/>
  <c r="K32" i="3"/>
  <c r="K36" i="3" s="1"/>
  <c r="I32" i="3"/>
  <c r="I36" i="3" s="1"/>
  <c r="H32" i="3"/>
  <c r="H36" i="3" s="1"/>
  <c r="F32" i="3"/>
  <c r="F36" i="3" s="1"/>
  <c r="E32" i="3"/>
  <c r="E36" i="3" s="1"/>
  <c r="D32" i="3"/>
  <c r="D36" i="3" s="1"/>
  <c r="C32" i="3"/>
  <c r="C36" i="3" s="1"/>
  <c r="L36" i="3"/>
  <c r="L7" i="3"/>
  <c r="K7" i="3"/>
  <c r="I7" i="3"/>
  <c r="H7" i="3"/>
  <c r="F7" i="3"/>
  <c r="E7" i="3"/>
  <c r="D7" i="3"/>
  <c r="C7" i="3"/>
  <c r="L6" i="3"/>
  <c r="K6" i="3"/>
  <c r="I6" i="3"/>
  <c r="H6" i="3"/>
  <c r="F6" i="3"/>
  <c r="E6" i="3"/>
  <c r="D6" i="3"/>
  <c r="C6" i="3"/>
  <c r="L5" i="3"/>
  <c r="K5" i="3"/>
  <c r="I5" i="3"/>
  <c r="H5" i="3"/>
  <c r="F5" i="3"/>
  <c r="E5" i="3"/>
  <c r="D5" i="3"/>
  <c r="C5" i="3"/>
  <c r="AH17" i="2"/>
  <c r="AH21" i="2" s="1"/>
  <c r="AG17" i="2"/>
  <c r="AG21" i="2" s="1"/>
  <c r="AE17" i="2"/>
  <c r="AE21" i="2" s="1"/>
  <c r="AD17" i="2"/>
  <c r="AD21" i="2" s="1"/>
  <c r="AC17" i="2"/>
  <c r="AC21" i="2" s="1"/>
  <c r="AA17" i="2"/>
  <c r="AA21" i="2" s="1"/>
  <c r="Z17" i="2"/>
  <c r="Z21" i="2" s="1"/>
  <c r="X17" i="2"/>
  <c r="X21" i="2" s="1"/>
  <c r="W17" i="2"/>
  <c r="W21" i="2" s="1"/>
  <c r="U17" i="2"/>
  <c r="U21" i="2" s="1"/>
  <c r="T17" i="2"/>
  <c r="T21" i="2" s="1"/>
  <c r="R17" i="2"/>
  <c r="R21" i="2" s="1"/>
  <c r="Q17" i="2"/>
  <c r="Q21" i="2" s="1"/>
  <c r="L17" i="2"/>
  <c r="L21" i="2" s="1"/>
  <c r="K17" i="2"/>
  <c r="AD11" i="1" s="1"/>
  <c r="I17" i="2"/>
  <c r="I21" i="2" s="1"/>
  <c r="H17" i="2"/>
  <c r="H21" i="2" s="1"/>
  <c r="F17" i="2"/>
  <c r="F21" i="2" s="1"/>
  <c r="E17" i="2"/>
  <c r="M11" i="1" s="1"/>
  <c r="D17" i="2"/>
  <c r="D21" i="2" s="1"/>
  <c r="C17" i="2"/>
  <c r="C21" i="2" s="1"/>
  <c r="L7" i="2"/>
  <c r="L6" i="2"/>
  <c r="L5" i="2"/>
  <c r="K7" i="2"/>
  <c r="K6" i="2"/>
  <c r="K5" i="2"/>
  <c r="I7" i="2"/>
  <c r="I6" i="2"/>
  <c r="I5" i="2"/>
  <c r="H7" i="2"/>
  <c r="H6" i="2"/>
  <c r="H5" i="2"/>
  <c r="F7" i="2"/>
  <c r="F6" i="2"/>
  <c r="F5" i="2"/>
  <c r="E7" i="2"/>
  <c r="E6" i="2"/>
  <c r="E5" i="2"/>
  <c r="D7" i="2"/>
  <c r="D6" i="2"/>
  <c r="D5" i="2"/>
  <c r="C7" i="2"/>
  <c r="C6" i="2"/>
  <c r="C5" i="2"/>
  <c r="AH35" i="1" l="1"/>
  <c r="AH39" i="1" s="1"/>
  <c r="AM21" i="1"/>
  <c r="AJ21" i="1"/>
  <c r="AK21" i="1"/>
  <c r="AD21" i="1"/>
  <c r="AE21" i="1"/>
  <c r="AA21" i="1"/>
  <c r="AB21" i="1"/>
  <c r="Y39" i="1"/>
  <c r="W21" i="1"/>
  <c r="W35" i="1" s="1"/>
  <c r="X21" i="1"/>
  <c r="X35" i="1" s="1"/>
  <c r="V21" i="1"/>
  <c r="V35" i="1" s="1"/>
  <c r="AU35" i="1"/>
  <c r="AK11" i="1"/>
  <c r="AJ35" i="1"/>
  <c r="AK35" i="1"/>
  <c r="AM19" i="1"/>
  <c r="AN19" i="1"/>
  <c r="L14" i="1"/>
  <c r="M14" i="1"/>
  <c r="M35" i="1" s="1"/>
  <c r="M39" i="1" s="1"/>
  <c r="AD14" i="1"/>
  <c r="AD35" i="1" s="1"/>
  <c r="AB14" i="1"/>
  <c r="N14" i="1"/>
  <c r="AE14" i="1"/>
  <c r="K14" i="1"/>
  <c r="AA14" i="1"/>
  <c r="AM14" i="1"/>
  <c r="E21" i="2"/>
  <c r="K21" i="2"/>
  <c r="N11" i="1"/>
  <c r="AE11" i="1"/>
  <c r="K11" i="1"/>
  <c r="AA11" i="1"/>
  <c r="AM11" i="1"/>
  <c r="L11" i="1"/>
  <c r="L35" i="1" s="1"/>
  <c r="L39" i="1" s="1"/>
  <c r="AB11" i="1"/>
  <c r="AN11" i="1"/>
  <c r="AK39" i="1" l="1"/>
  <c r="AJ39" i="1"/>
  <c r="AD39" i="1"/>
  <c r="W39" i="1"/>
  <c r="V39" i="1"/>
  <c r="X39" i="1"/>
  <c r="K35" i="1"/>
  <c r="K39" i="1" s="1"/>
  <c r="N35" i="1"/>
  <c r="N39" i="1" s="1"/>
  <c r="AB35" i="1"/>
  <c r="AM35" i="1"/>
  <c r="AN35" i="1"/>
  <c r="AE35" i="1"/>
  <c r="AA35" i="1"/>
  <c r="AM39" i="1" l="1"/>
  <c r="AN39" i="1"/>
  <c r="AE39" i="1"/>
  <c r="AA39" i="1"/>
  <c r="AB39" i="1"/>
</calcChain>
</file>

<file path=xl/sharedStrings.xml><?xml version="1.0" encoding="utf-8"?>
<sst xmlns="http://schemas.openxmlformats.org/spreadsheetml/2006/main" count="1530" uniqueCount="596">
  <si>
    <t>Corbin City</t>
  </si>
  <si>
    <t>Estell Manor</t>
  </si>
  <si>
    <t>Weymouth Dist 01</t>
  </si>
  <si>
    <t>Weymouth Dist 02</t>
  </si>
  <si>
    <t>1st Legislative District</t>
  </si>
  <si>
    <t>Bob</t>
  </si>
  <si>
    <t>Andrzejczak</t>
  </si>
  <si>
    <t xml:space="preserve">Mike </t>
  </si>
  <si>
    <t>Testa</t>
  </si>
  <si>
    <t xml:space="preserve"> R. Bruce </t>
  </si>
  <si>
    <t>Land</t>
  </si>
  <si>
    <t xml:space="preserve"> Matthew W. </t>
  </si>
  <si>
    <t>Milam</t>
  </si>
  <si>
    <t xml:space="preserve">Erik </t>
  </si>
  <si>
    <t>Simonsen</t>
  </si>
  <si>
    <t xml:space="preserve"> Antwan </t>
  </si>
  <si>
    <t>McClellan</t>
  </si>
  <si>
    <t>General Assembly</t>
  </si>
  <si>
    <t>State Senate - Unexpired Term</t>
  </si>
  <si>
    <t>Democratic</t>
  </si>
  <si>
    <t>Republican</t>
  </si>
  <si>
    <t xml:space="preserve">Vincent </t>
  </si>
  <si>
    <t>Mazzeo</t>
  </si>
  <si>
    <t xml:space="preserve">John </t>
  </si>
  <si>
    <t>Armato</t>
  </si>
  <si>
    <t xml:space="preserve">Philip J. </t>
  </si>
  <si>
    <t>Guenther</t>
  </si>
  <si>
    <t xml:space="preserve"> John W. </t>
  </si>
  <si>
    <t>Risley Jr.</t>
  </si>
  <si>
    <t>2nd Legislative District</t>
  </si>
  <si>
    <t>Conservative</t>
  </si>
  <si>
    <t>Giangiulio, Jr.</t>
  </si>
  <si>
    <t>Tom</t>
  </si>
  <si>
    <t xml:space="preserve">Jean </t>
  </si>
  <si>
    <t>Stanfield</t>
  </si>
  <si>
    <t>Peters</t>
  </si>
  <si>
    <t>Natale</t>
  </si>
  <si>
    <t>Laplaca</t>
  </si>
  <si>
    <t xml:space="preserve">Gina </t>
  </si>
  <si>
    <t xml:space="preserve">Mark </t>
  </si>
  <si>
    <t xml:space="preserve">Ryan </t>
  </si>
  <si>
    <t xml:space="preserve">MAGA </t>
  </si>
  <si>
    <t>8th Legislative District</t>
  </si>
  <si>
    <t>Municipality</t>
  </si>
  <si>
    <t>Absecon</t>
  </si>
  <si>
    <t>Atlantic City</t>
  </si>
  <si>
    <t>Brigantine</t>
  </si>
  <si>
    <t>Buena Borough</t>
  </si>
  <si>
    <t>Buena Vista</t>
  </si>
  <si>
    <t>Egg Harbor City</t>
  </si>
  <si>
    <t>Egg Harbor Twp.</t>
  </si>
  <si>
    <t>Folsom</t>
  </si>
  <si>
    <t>Galloway Twp.</t>
  </si>
  <si>
    <t>Hamilton Twp.</t>
  </si>
  <si>
    <t>Hammonton</t>
  </si>
  <si>
    <t>Linwood</t>
  </si>
  <si>
    <t>Longport</t>
  </si>
  <si>
    <t>Margate</t>
  </si>
  <si>
    <t>Mullica</t>
  </si>
  <si>
    <t>Northfield</t>
  </si>
  <si>
    <t>Pleasantville</t>
  </si>
  <si>
    <t>Port Republic</t>
  </si>
  <si>
    <t>Somers Point</t>
  </si>
  <si>
    <t>Ventnor</t>
  </si>
  <si>
    <t>Weymouth</t>
  </si>
  <si>
    <t>Total</t>
  </si>
  <si>
    <t>Vote by Mail</t>
  </si>
  <si>
    <t>Provisionals</t>
  </si>
  <si>
    <t>Hand Count</t>
  </si>
  <si>
    <t>Grand Total</t>
  </si>
  <si>
    <t>9th Legislative District</t>
  </si>
  <si>
    <t xml:space="preserve">Sarah J. </t>
  </si>
  <si>
    <t>Collins</t>
  </si>
  <si>
    <t>Lewis</t>
  </si>
  <si>
    <t xml:space="preserve">Wayne </t>
  </si>
  <si>
    <t>Rumpf</t>
  </si>
  <si>
    <t>Gove</t>
  </si>
  <si>
    <t xml:space="preserve">DiAnne C. </t>
  </si>
  <si>
    <t xml:space="preserve">Brian E. </t>
  </si>
  <si>
    <t>Levinson</t>
  </si>
  <si>
    <t xml:space="preserve">Susan M. </t>
  </si>
  <si>
    <t>Korngut</t>
  </si>
  <si>
    <t>County Executive</t>
  </si>
  <si>
    <t>Polito</t>
  </si>
  <si>
    <t xml:space="preserve">Nick </t>
  </si>
  <si>
    <t xml:space="preserve">Amy </t>
  </si>
  <si>
    <t>Gatto</t>
  </si>
  <si>
    <t>Freeholder-at-Large</t>
  </si>
  <si>
    <t>Freeholder District 1</t>
  </si>
  <si>
    <t>Coursey</t>
  </si>
  <si>
    <t xml:space="preserve">Ernest D. </t>
  </si>
  <si>
    <t>Majumder</t>
  </si>
  <si>
    <t xml:space="preserve">Sumon 'Sam' </t>
  </si>
  <si>
    <t>Freeholder District 4</t>
  </si>
  <si>
    <t>Light</t>
  </si>
  <si>
    <t xml:space="preserve">Steve </t>
  </si>
  <si>
    <t xml:space="preserve">Rich </t>
  </si>
  <si>
    <t>Dase</t>
  </si>
  <si>
    <t>State Question</t>
  </si>
  <si>
    <t>Yes</t>
  </si>
  <si>
    <t>No</t>
  </si>
  <si>
    <t>Absecon W1 D1</t>
  </si>
  <si>
    <t>Absecon W1 D2</t>
  </si>
  <si>
    <t>Absecon W1 D3</t>
  </si>
  <si>
    <t>Absecon W2 D1</t>
  </si>
  <si>
    <t>Absecon W2 D2</t>
  </si>
  <si>
    <t>Absecon W2 D3</t>
  </si>
  <si>
    <t xml:space="preserve">Dennis </t>
  </si>
  <si>
    <t>Seher</t>
  </si>
  <si>
    <t xml:space="preserve">Chris C. </t>
  </si>
  <si>
    <t xml:space="preserve">Kimberly A. </t>
  </si>
  <si>
    <t>Horton</t>
  </si>
  <si>
    <t>Mayor</t>
  </si>
  <si>
    <t>Bennett</t>
  </si>
  <si>
    <t xml:space="preserve">Keith C. </t>
  </si>
  <si>
    <t xml:space="preserve">Nicholas L. </t>
  </si>
  <si>
    <t>LaRotonda</t>
  </si>
  <si>
    <t>Council</t>
  </si>
  <si>
    <t>Ward 1</t>
  </si>
  <si>
    <t>Ward 2</t>
  </si>
  <si>
    <t>Cavileer</t>
  </si>
  <si>
    <t>Ring</t>
  </si>
  <si>
    <t xml:space="preserve">Michael </t>
  </si>
  <si>
    <t xml:space="preserve">Caleb N. </t>
  </si>
  <si>
    <t>Burroughs</t>
  </si>
  <si>
    <t>Grodziak</t>
  </si>
  <si>
    <t xml:space="preserve">Donald </t>
  </si>
  <si>
    <t xml:space="preserve">Keith </t>
  </si>
  <si>
    <t>Ward 2 - Unexpired Term</t>
  </si>
  <si>
    <t>Unexpired Term</t>
  </si>
  <si>
    <t>Wallace</t>
  </si>
  <si>
    <t>Linda E.</t>
  </si>
  <si>
    <t>John</t>
  </si>
  <si>
    <t>Rynkiewicz, Jr.</t>
  </si>
  <si>
    <t>Law</t>
  </si>
  <si>
    <t>Raquel</t>
  </si>
  <si>
    <t>Members of the Local</t>
  </si>
  <si>
    <t>Board of Education</t>
  </si>
  <si>
    <t>Atlantic City W1 D1</t>
  </si>
  <si>
    <t>Atlantic City W1 D2</t>
  </si>
  <si>
    <t>Atlantic City W1 D3</t>
  </si>
  <si>
    <t>Atlantic City W1 D4</t>
  </si>
  <si>
    <t>Atlantic City W2 D1</t>
  </si>
  <si>
    <t>Atlantic City W2 D2</t>
  </si>
  <si>
    <t>Atlantic City W2 D3</t>
  </si>
  <si>
    <t>Atlantic City W3 D1</t>
  </si>
  <si>
    <t>Atlantic City W3 D2</t>
  </si>
  <si>
    <t>Atlantic City W3 D3</t>
  </si>
  <si>
    <t>Atlantic City W3 D4</t>
  </si>
  <si>
    <t>Atlantic City W4 D1</t>
  </si>
  <si>
    <t>Atlantic City W4 D2</t>
  </si>
  <si>
    <t>Atlantic City W4 D3</t>
  </si>
  <si>
    <t>Atlantic City W4 D4</t>
  </si>
  <si>
    <t>Atlantic City W5 D1</t>
  </si>
  <si>
    <t>Atlantic City W5 D2</t>
  </si>
  <si>
    <t>Atlantic City W6 D1</t>
  </si>
  <si>
    <t>Atlantic City W6 D2</t>
  </si>
  <si>
    <t>Atlantic City W6 D3</t>
  </si>
  <si>
    <t>Atlantic City W6 D4</t>
  </si>
  <si>
    <t>Randolph</t>
  </si>
  <si>
    <t>Aaron 'Sporty'</t>
  </si>
  <si>
    <t>McGrath</t>
  </si>
  <si>
    <t>Matthew</t>
  </si>
  <si>
    <t>Geoffrey A.</t>
  </si>
  <si>
    <t>Rosenberger</t>
  </si>
  <si>
    <t>First</t>
  </si>
  <si>
    <t>Residents First</t>
  </si>
  <si>
    <t>Small, Sr.</t>
  </si>
  <si>
    <t>Marty</t>
  </si>
  <si>
    <t>Nomination</t>
  </si>
  <si>
    <t>Made</t>
  </si>
  <si>
    <t>Shabazz</t>
  </si>
  <si>
    <t>Kaleem</t>
  </si>
  <si>
    <t>Ward 3</t>
  </si>
  <si>
    <t>Morshed</t>
  </si>
  <si>
    <t>Reardon</t>
  </si>
  <si>
    <t>Sean</t>
  </si>
  <si>
    <t xml:space="preserve"> Md Hossain</t>
  </si>
  <si>
    <t>Ward 4</t>
  </si>
  <si>
    <t>Zappia</t>
  </si>
  <si>
    <t>Sharon</t>
  </si>
  <si>
    <t>Zia</t>
  </si>
  <si>
    <t xml:space="preserve"> 'Anjum' </t>
  </si>
  <si>
    <t>Muhammad</t>
  </si>
  <si>
    <t>Ward 5</t>
  </si>
  <si>
    <t>Kurtz</t>
  </si>
  <si>
    <t>Jesse O.</t>
  </si>
  <si>
    <t>Ahmed</t>
  </si>
  <si>
    <t>Suhel</t>
  </si>
  <si>
    <t>Mohammed</t>
  </si>
  <si>
    <t>Ward 6</t>
  </si>
  <si>
    <t>Jarrod</t>
  </si>
  <si>
    <t>Barnes</t>
  </si>
  <si>
    <t>Kazi</t>
  </si>
  <si>
    <t>Islam</t>
  </si>
  <si>
    <t>Albert</t>
  </si>
  <si>
    <t>Herbert</t>
  </si>
  <si>
    <t>Days</t>
  </si>
  <si>
    <t>Chapman</t>
  </si>
  <si>
    <t>Constance</t>
  </si>
  <si>
    <t>Walter</t>
  </si>
  <si>
    <t>Johnson</t>
  </si>
  <si>
    <t>Subrata</t>
  </si>
  <si>
    <t>Chowdhury</t>
  </si>
  <si>
    <t>Brigantine Ward 01</t>
  </si>
  <si>
    <t>Brigantine Ward 02</t>
  </si>
  <si>
    <t>Brigantine Ward 03</t>
  </si>
  <si>
    <t>Brigantine Ward 04</t>
  </si>
  <si>
    <t>Lettieri</t>
  </si>
  <si>
    <t>Paul</t>
  </si>
  <si>
    <t>Buena Borough Dist 01</t>
  </si>
  <si>
    <t>Buena Borough Dist 02</t>
  </si>
  <si>
    <t>Zappariello</t>
  </si>
  <si>
    <t>David</t>
  </si>
  <si>
    <t>Walker</t>
  </si>
  <si>
    <t>Matthew P.</t>
  </si>
  <si>
    <t>D'Alessandro, III</t>
  </si>
  <si>
    <t>Joseph A.</t>
  </si>
  <si>
    <t>Cornew</t>
  </si>
  <si>
    <t>Aline</t>
  </si>
  <si>
    <t>Abba, Jr.</t>
  </si>
  <si>
    <t>James M.</t>
  </si>
  <si>
    <t>Buena Vista Township Dist 01</t>
  </si>
  <si>
    <t>Buena Vista Township Dist 02</t>
  </si>
  <si>
    <t>Buena Vista Township Dist 03</t>
  </si>
  <si>
    <t>Buena Vista Township Dist 04</t>
  </si>
  <si>
    <t>Martinelli</t>
  </si>
  <si>
    <t>Steve</t>
  </si>
  <si>
    <t>Williams</t>
  </si>
  <si>
    <t>Township Committee</t>
  </si>
  <si>
    <t>Favretto, Jr.</t>
  </si>
  <si>
    <t>Carlo</t>
  </si>
  <si>
    <t>Drogo</t>
  </si>
  <si>
    <t>Joseph E.</t>
  </si>
  <si>
    <t>Member of the Buena Regional</t>
  </si>
  <si>
    <t>Members of the Buena Regional</t>
  </si>
  <si>
    <t>Dougherty</t>
  </si>
  <si>
    <t>Adele</t>
  </si>
  <si>
    <t>Surran</t>
  </si>
  <si>
    <t>Kristofer M.</t>
  </si>
  <si>
    <t>Egg Harbor City W1 D1</t>
  </si>
  <si>
    <t>Egg Harbor City W1 D2</t>
  </si>
  <si>
    <t>Egg Harbor City W1 D3</t>
  </si>
  <si>
    <t>Egg Harbor City W2 D1</t>
  </si>
  <si>
    <t>Egg Harbor City W2 D2</t>
  </si>
  <si>
    <t>Egg Harbor City W2 D3</t>
  </si>
  <si>
    <t>Common Council</t>
  </si>
  <si>
    <t>Kuehner</t>
  </si>
  <si>
    <t>Moran, Jr.</t>
  </si>
  <si>
    <t>Timbers</t>
  </si>
  <si>
    <t>Brown</t>
  </si>
  <si>
    <t>Dash</t>
  </si>
  <si>
    <t>Trythall</t>
  </si>
  <si>
    <t>Stefania P.</t>
  </si>
  <si>
    <t>Albert 'Pat'</t>
  </si>
  <si>
    <t>Karl</t>
  </si>
  <si>
    <t>Mattia</t>
  </si>
  <si>
    <t>Steven J.</t>
  </si>
  <si>
    <t>Scott W.</t>
  </si>
  <si>
    <t>Davis</t>
  </si>
  <si>
    <t>Fuentes</t>
  </si>
  <si>
    <t>Guercioni, 3rd</t>
  </si>
  <si>
    <t>Seaver</t>
  </si>
  <si>
    <t>Shireia L.</t>
  </si>
  <si>
    <t>Kiomy</t>
  </si>
  <si>
    <t>James</t>
  </si>
  <si>
    <t>Dana</t>
  </si>
  <si>
    <t>Egg Harbor Township Dist 01</t>
  </si>
  <si>
    <t>Egg Harbor Township Dist 02</t>
  </si>
  <si>
    <t>Egg Harbor Township Dist 03</t>
  </si>
  <si>
    <t>Egg Harbor Township Dist 04</t>
  </si>
  <si>
    <t>Egg Harbor Township Dist 05</t>
  </si>
  <si>
    <t>Egg Harbor Township Dist 06</t>
  </si>
  <si>
    <t>Egg Harbor Township Dist 07</t>
  </si>
  <si>
    <t>Egg Harbor Township Dist 08</t>
  </si>
  <si>
    <t>Egg Harbor Township Dist 09</t>
  </si>
  <si>
    <t>Egg Harbor Township Dist 10</t>
  </si>
  <si>
    <t>Egg Harbor Township Dist 11</t>
  </si>
  <si>
    <t>Egg Harbor Township Dist 12</t>
  </si>
  <si>
    <t>Egg Harbor Township Dist 13</t>
  </si>
  <si>
    <t>Egg Harbor Township Dist 14</t>
  </si>
  <si>
    <t>Egg Harbor Township Dist 15</t>
  </si>
  <si>
    <t>Egg Harbor Township Dist 16</t>
  </si>
  <si>
    <t>Egg Harbor Township Dist 17</t>
  </si>
  <si>
    <t>Egg Harbor Township Dist 18</t>
  </si>
  <si>
    <t>Egg Harbor Township Dist 19</t>
  </si>
  <si>
    <t>Egg Harbor Township Dist 20</t>
  </si>
  <si>
    <t>Egg Harbor Township Dist 21</t>
  </si>
  <si>
    <t>Egg Harbor Township Dist 22</t>
  </si>
  <si>
    <t>Members of the Local Board of Education</t>
  </si>
  <si>
    <t xml:space="preserve">Member of the Local </t>
  </si>
  <si>
    <t>Della Barca</t>
  </si>
  <si>
    <t>Sullivan</t>
  </si>
  <si>
    <t>Ellis, Jr.</t>
  </si>
  <si>
    <t>Ireland</t>
  </si>
  <si>
    <t>Chestnut-Lee</t>
  </si>
  <si>
    <t>Louis</t>
  </si>
  <si>
    <t>Marita</t>
  </si>
  <si>
    <t>Ray</t>
  </si>
  <si>
    <t>Patrick Ryan</t>
  </si>
  <si>
    <t>Natakie</t>
  </si>
  <si>
    <t>Lisa</t>
  </si>
  <si>
    <t>March</t>
  </si>
  <si>
    <t>Joe</t>
  </si>
  <si>
    <t>Cafero</t>
  </si>
  <si>
    <t>Napoli</t>
  </si>
  <si>
    <t>Michael</t>
  </si>
  <si>
    <t>Price</t>
  </si>
  <si>
    <t>Stephen</t>
  </si>
  <si>
    <t>Member of the Local</t>
  </si>
  <si>
    <t>Owen</t>
  </si>
  <si>
    <t>Pavoni</t>
  </si>
  <si>
    <t>Olsen</t>
  </si>
  <si>
    <t>Elizabeth</t>
  </si>
  <si>
    <t xml:space="preserve">Elizabeth A. </t>
  </si>
  <si>
    <t>Mary L.</t>
  </si>
  <si>
    <t>Matthew A.</t>
  </si>
  <si>
    <t>Independent</t>
  </si>
  <si>
    <t>Dilg</t>
  </si>
  <si>
    <t>Barbetto, Jr.</t>
  </si>
  <si>
    <t>W. Nelson</t>
  </si>
  <si>
    <t>Barbetto</t>
  </si>
  <si>
    <t>Sack</t>
  </si>
  <si>
    <t>Bonnie L.</t>
  </si>
  <si>
    <t>Shelly</t>
  </si>
  <si>
    <t>Schenker</t>
  </si>
  <si>
    <t>Greg</t>
  </si>
  <si>
    <t>Hoffman</t>
  </si>
  <si>
    <t>Porretta</t>
  </si>
  <si>
    <t>Mike</t>
  </si>
  <si>
    <t>Galloway Township Dist 01</t>
  </si>
  <si>
    <t>Galloway Township Dist 02</t>
  </si>
  <si>
    <t>Galloway Township Dist 03</t>
  </si>
  <si>
    <t>Galloway Township Dist 04</t>
  </si>
  <si>
    <t>Galloway Township Dist 05</t>
  </si>
  <si>
    <t>Galloway Township Dist 06</t>
  </si>
  <si>
    <t>Galloway Township Dist 07</t>
  </si>
  <si>
    <t>Galloway Township Dist 08</t>
  </si>
  <si>
    <t>Galloway Township Dist 09</t>
  </si>
  <si>
    <t>Galloway Township Dist 10</t>
  </si>
  <si>
    <t>Galloway Township Dist 11</t>
  </si>
  <si>
    <t>Galloway Township Dist 12</t>
  </si>
  <si>
    <t>Galloway Township Dist 13</t>
  </si>
  <si>
    <t>Galloway Township Dist 14</t>
  </si>
  <si>
    <t>Galloway Township Dist 15</t>
  </si>
  <si>
    <t>Galloway Township Dist 16</t>
  </si>
  <si>
    <t>Galloway Township Dist 17</t>
  </si>
  <si>
    <t xml:space="preserve">Members of the </t>
  </si>
  <si>
    <t>Greater Egg Harbor Regional</t>
  </si>
  <si>
    <t>O'Kane</t>
  </si>
  <si>
    <t>Egan</t>
  </si>
  <si>
    <t>Abdrabouh</t>
  </si>
  <si>
    <t>Coppola</t>
  </si>
  <si>
    <t>Clute</t>
  </si>
  <si>
    <t>DiPietro</t>
  </si>
  <si>
    <t>Walead</t>
  </si>
  <si>
    <t>Tony</t>
  </si>
  <si>
    <t>Rich</t>
  </si>
  <si>
    <t>Baldwin, Sr.</t>
  </si>
  <si>
    <t>Houck</t>
  </si>
  <si>
    <t>Michael T.</t>
  </si>
  <si>
    <t>Carol</t>
  </si>
  <si>
    <t>Chester</t>
  </si>
  <si>
    <t>Carmen</t>
  </si>
  <si>
    <t>Bilewu</t>
  </si>
  <si>
    <t>Shah</t>
  </si>
  <si>
    <t>Gentile</t>
  </si>
  <si>
    <t>Belinda D.</t>
  </si>
  <si>
    <t>Suzette M.</t>
  </si>
  <si>
    <t>Ebenezer O-A</t>
  </si>
  <si>
    <t>Jay R.</t>
  </si>
  <si>
    <t>James G.</t>
  </si>
  <si>
    <t>Member of the</t>
  </si>
  <si>
    <t>GEHR Board</t>
  </si>
  <si>
    <t>of Education</t>
  </si>
  <si>
    <t xml:space="preserve">Members of the Local </t>
  </si>
  <si>
    <t>Hamilton Township Dist 01</t>
  </si>
  <si>
    <t>Hamilton Township Dist 02</t>
  </si>
  <si>
    <t>Hamilton Township Dist 03</t>
  </si>
  <si>
    <t>Hamilton Township Dist 04</t>
  </si>
  <si>
    <t>Hamilton Township Dist 05</t>
  </si>
  <si>
    <t>Hamilton Township Dist 06</t>
  </si>
  <si>
    <t>Hamilton Township Dist 07</t>
  </si>
  <si>
    <t>Hamilton Township Dist 08</t>
  </si>
  <si>
    <t>Hamilton Township Dist 09</t>
  </si>
  <si>
    <t>Hamilton Township Dist 10</t>
  </si>
  <si>
    <t>Hamilton Township Dist 11</t>
  </si>
  <si>
    <t>Hamilton Township Dist 12</t>
  </si>
  <si>
    <t>Hamilton Township Dist 13</t>
  </si>
  <si>
    <t>Link</t>
  </si>
  <si>
    <t>Beyers</t>
  </si>
  <si>
    <t>Cain</t>
  </si>
  <si>
    <t>Pitale</t>
  </si>
  <si>
    <t>Judith</t>
  </si>
  <si>
    <t>Dr. William</t>
  </si>
  <si>
    <t>Charles</t>
  </si>
  <si>
    <t>Carl</t>
  </si>
  <si>
    <t>Erickson</t>
  </si>
  <si>
    <t>Anne</t>
  </si>
  <si>
    <t>Barr</t>
  </si>
  <si>
    <t>Nanci</t>
  </si>
  <si>
    <t xml:space="preserve"> Higbee</t>
  </si>
  <si>
    <t xml:space="preserve"> Nelson</t>
  </si>
  <si>
    <t>Warren</t>
  </si>
  <si>
    <t>Hammonton Dist 01</t>
  </si>
  <si>
    <t>Hammonton Dist 02</t>
  </si>
  <si>
    <t>Hammonton Dist 03</t>
  </si>
  <si>
    <t>Hammonton Dist 04</t>
  </si>
  <si>
    <t>Hammonton Dist 05</t>
  </si>
  <si>
    <t>Hammonton Dist 06</t>
  </si>
  <si>
    <t>Hammonton Dist 07</t>
  </si>
  <si>
    <t xml:space="preserve"> Giralo</t>
  </si>
  <si>
    <t>Joseph J.</t>
  </si>
  <si>
    <t xml:space="preserve">Rocco 'Rick' </t>
  </si>
  <si>
    <t>Fichetola</t>
  </si>
  <si>
    <t xml:space="preserve"> Rizzotte</t>
  </si>
  <si>
    <t>Anthony J.</t>
  </si>
  <si>
    <t xml:space="preserve">Tom </t>
  </si>
  <si>
    <t>Gribbin</t>
  </si>
  <si>
    <t xml:space="preserve">Brooke </t>
  </si>
  <si>
    <t>Sacco</t>
  </si>
  <si>
    <t xml:space="preserve">Jonathan </t>
  </si>
  <si>
    <t>Oliva</t>
  </si>
  <si>
    <t>Byrnes</t>
  </si>
  <si>
    <t xml:space="preserve">Linda M. </t>
  </si>
  <si>
    <t xml:space="preserve">Hammonton </t>
  </si>
  <si>
    <t>Barbara</t>
  </si>
  <si>
    <t>Berenato</t>
  </si>
  <si>
    <t xml:space="preserve">John E. </t>
  </si>
  <si>
    <t>Lyons</t>
  </si>
  <si>
    <t>Mainland Regional</t>
  </si>
  <si>
    <t xml:space="preserve">Board of </t>
  </si>
  <si>
    <t>Education</t>
  </si>
  <si>
    <t>Linwood W2 D3</t>
  </si>
  <si>
    <t>Linwood W1 D1</t>
  </si>
  <si>
    <t>Linwood W1 D2</t>
  </si>
  <si>
    <t>Linwood W2 D1</t>
  </si>
  <si>
    <t>Linwood W2 D2</t>
  </si>
  <si>
    <t xml:space="preserve">Darren </t>
  </si>
  <si>
    <t>Matik</t>
  </si>
  <si>
    <t xml:space="preserve">Stacy </t>
  </si>
  <si>
    <t>DeDomenicis</t>
  </si>
  <si>
    <t xml:space="preserve">Brian </t>
  </si>
  <si>
    <t>Heun</t>
  </si>
  <si>
    <t xml:space="preserve">Jeffrey S. </t>
  </si>
  <si>
    <t>Vasser</t>
  </si>
  <si>
    <t xml:space="preserve">Craig </t>
  </si>
  <si>
    <t>Kahn</t>
  </si>
  <si>
    <t xml:space="preserve">Holly </t>
  </si>
  <si>
    <t>DiLeo</t>
  </si>
  <si>
    <t>Osbeck</t>
  </si>
  <si>
    <t>Local Board</t>
  </si>
  <si>
    <t>Margate Dist 01</t>
  </si>
  <si>
    <t>Margate Dist 02</t>
  </si>
  <si>
    <t>Margate Dist 03</t>
  </si>
  <si>
    <t>Margate Dist 04</t>
  </si>
  <si>
    <t>Mullica Township Dist 1</t>
  </si>
  <si>
    <t>Mullica Township Dist 2</t>
  </si>
  <si>
    <t>Mullica Township Dist 3</t>
  </si>
  <si>
    <t xml:space="preserve">Barbara </t>
  </si>
  <si>
    <t>Rheault</t>
  </si>
  <si>
    <t xml:space="preserve">James R. </t>
  </si>
  <si>
    <t>Riffle</t>
  </si>
  <si>
    <t xml:space="preserve"> Lawrence (Larry)</t>
  </si>
  <si>
    <t xml:space="preserve">Bruce D. </t>
  </si>
  <si>
    <t>Crowe</t>
  </si>
  <si>
    <t xml:space="preserve">Angela </t>
  </si>
  <si>
    <t>Maione</t>
  </si>
  <si>
    <t xml:space="preserve">Carmen </t>
  </si>
  <si>
    <t>Jacobo</t>
  </si>
  <si>
    <t>Winterbottom</t>
  </si>
  <si>
    <t xml:space="preserve">Susan </t>
  </si>
  <si>
    <t>Brownhill</t>
  </si>
  <si>
    <t>Northfield W1 D1</t>
  </si>
  <si>
    <t>Northfield W1 D2</t>
  </si>
  <si>
    <t>Northfield W1 D3</t>
  </si>
  <si>
    <t>Northfield W1 D4</t>
  </si>
  <si>
    <t>Northfield W2 D1</t>
  </si>
  <si>
    <t>Northfield W2 D2</t>
  </si>
  <si>
    <t>Northfield W2 D3</t>
  </si>
  <si>
    <t>Northfield W2 D4</t>
  </si>
  <si>
    <t xml:space="preserve">Thomas R. </t>
  </si>
  <si>
    <t>Corona</t>
  </si>
  <si>
    <t xml:space="preserve">Erland V.L. </t>
  </si>
  <si>
    <t>Chau</t>
  </si>
  <si>
    <t>Utts</t>
  </si>
  <si>
    <t xml:space="preserve">Paul </t>
  </si>
  <si>
    <t xml:space="preserve">Jeffrey A. </t>
  </si>
  <si>
    <t>Lischin</t>
  </si>
  <si>
    <t xml:space="preserve">Christine </t>
  </si>
  <si>
    <t>Camp-Taggart</t>
  </si>
  <si>
    <t xml:space="preserve">Greg </t>
  </si>
  <si>
    <t>Dewees</t>
  </si>
  <si>
    <t xml:space="preserve">Zubair A. </t>
  </si>
  <si>
    <t>Syed</t>
  </si>
  <si>
    <t xml:space="preserve">Brad </t>
  </si>
  <si>
    <t>Levari</t>
  </si>
  <si>
    <t>Pleasantville W1 D1</t>
  </si>
  <si>
    <t>Pleasantville W1 D2</t>
  </si>
  <si>
    <t>Pleasantville W1 D3</t>
  </si>
  <si>
    <t>Pleasantville W1 D4</t>
  </si>
  <si>
    <t>Pleasantville W2 D1</t>
  </si>
  <si>
    <t>Pleasantville W2 D2</t>
  </si>
  <si>
    <t>Pleasantville W2 D3</t>
  </si>
  <si>
    <t>Pleasantville W2 D4</t>
  </si>
  <si>
    <t xml:space="preserve">Stanley C. </t>
  </si>
  <si>
    <t>Swan, Jr.</t>
  </si>
  <si>
    <t xml:space="preserve">Judy M. </t>
  </si>
  <si>
    <t>Ward</t>
  </si>
  <si>
    <t>Page</t>
  </si>
  <si>
    <t xml:space="preserve">Jerome M. </t>
  </si>
  <si>
    <t xml:space="preserve">Ta'Shona M. </t>
  </si>
  <si>
    <t>Sparkmon</t>
  </si>
  <si>
    <t xml:space="preserve">Doris </t>
  </si>
  <si>
    <t>Rowell</t>
  </si>
  <si>
    <t xml:space="preserve">Michael A. </t>
  </si>
  <si>
    <t>Bright</t>
  </si>
  <si>
    <t xml:space="preserve">Robin </t>
  </si>
  <si>
    <t>Whitlock</t>
  </si>
  <si>
    <t xml:space="preserve">Juanita </t>
  </si>
  <si>
    <t>Pryce</t>
  </si>
  <si>
    <t xml:space="preserve">Izaiah </t>
  </si>
  <si>
    <t>Alexander</t>
  </si>
  <si>
    <t xml:space="preserve">Tyrone </t>
  </si>
  <si>
    <t>McCall</t>
  </si>
  <si>
    <t xml:space="preserve">Alejandrina </t>
  </si>
  <si>
    <t>Alberto</t>
  </si>
  <si>
    <t xml:space="preserve">Yadira </t>
  </si>
  <si>
    <t>Falcon</t>
  </si>
  <si>
    <t>Municipal Question</t>
  </si>
  <si>
    <t>Port Republic Ward 1</t>
  </si>
  <si>
    <t>Port Republic Ward 2</t>
  </si>
  <si>
    <t xml:space="preserve">Stanley </t>
  </si>
  <si>
    <t>Kozlowski</t>
  </si>
  <si>
    <t xml:space="preserve">Donna Lee </t>
  </si>
  <si>
    <t>Riegel</t>
  </si>
  <si>
    <t>Ward 1 - Unexpired</t>
  </si>
  <si>
    <t>Somers Point W1 D1</t>
  </si>
  <si>
    <t>Somers Point W1 D2</t>
  </si>
  <si>
    <t>Somers Point W1 D3</t>
  </si>
  <si>
    <t>Somers Point W1 D4</t>
  </si>
  <si>
    <t>Somers Point W2 D1</t>
  </si>
  <si>
    <t>Somers Point W2 D2</t>
  </si>
  <si>
    <t>Somers Point W2 D3</t>
  </si>
  <si>
    <t>Somers Point W2 D4</t>
  </si>
  <si>
    <t xml:space="preserve">Sean T. </t>
  </si>
  <si>
    <t>McGuigan</t>
  </si>
  <si>
    <t xml:space="preserve">Jack </t>
  </si>
  <si>
    <t>Glasser</t>
  </si>
  <si>
    <t>Myers</t>
  </si>
  <si>
    <t xml:space="preserve">Dan </t>
  </si>
  <si>
    <t xml:space="preserve">Janice </t>
  </si>
  <si>
    <t>Johnston</t>
  </si>
  <si>
    <t xml:space="preserve">Matthew </t>
  </si>
  <si>
    <t>Endicott</t>
  </si>
  <si>
    <t xml:space="preserve">Jenna </t>
  </si>
  <si>
    <t>DeCicco</t>
  </si>
  <si>
    <t xml:space="preserve">Staci </t>
  </si>
  <si>
    <t xml:space="preserve">DiMattia </t>
  </si>
  <si>
    <t>Ventnor Dist 01</t>
  </si>
  <si>
    <t>Ventnor Dist 02</t>
  </si>
  <si>
    <t>Ventnor Dist 03</t>
  </si>
  <si>
    <t>Ventnor Dist 04</t>
  </si>
  <si>
    <t>Ventnor Dist 05</t>
  </si>
  <si>
    <t xml:space="preserve">Edward </t>
  </si>
  <si>
    <t>Norton</t>
  </si>
  <si>
    <t xml:space="preserve">Patricia </t>
  </si>
  <si>
    <t>Doerr</t>
  </si>
  <si>
    <t>Specht</t>
  </si>
  <si>
    <t xml:space="preserve">Henry </t>
  </si>
  <si>
    <t>Goldsmith</t>
  </si>
  <si>
    <t xml:space="preserve">Total </t>
  </si>
  <si>
    <t xml:space="preserve">Registered </t>
  </si>
  <si>
    <t>Machine</t>
  </si>
  <si>
    <t>Vote By</t>
  </si>
  <si>
    <t>Provisional</t>
  </si>
  <si>
    <t>Public</t>
  </si>
  <si>
    <t>Voters</t>
  </si>
  <si>
    <t>Count</t>
  </si>
  <si>
    <t>Mail</t>
  </si>
  <si>
    <t>William B.</t>
  </si>
  <si>
    <t>Andrea M.</t>
  </si>
  <si>
    <t>Way</t>
  </si>
  <si>
    <t>Marisa B.</t>
  </si>
  <si>
    <t>Scibilia</t>
  </si>
  <si>
    <t>Jillian B.</t>
  </si>
  <si>
    <t>Tafeen</t>
  </si>
  <si>
    <t>Alice M.</t>
  </si>
  <si>
    <t>Kathleen</t>
  </si>
  <si>
    <t>Dolton</t>
  </si>
  <si>
    <t xml:space="preserve"> </t>
  </si>
  <si>
    <t>Public Count</t>
  </si>
  <si>
    <t>Schwegman</t>
  </si>
  <si>
    <t>Cletus W.</t>
  </si>
  <si>
    <t>Hand</t>
  </si>
  <si>
    <t xml:space="preserve">Sneathen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</si>
</sst>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\(0\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22" applyNumberFormat="0" applyFill="0" applyAlignment="0" applyProtection="0"/>
    <xf numFmtId="0" fontId="8" fillId="0" borderId="23" applyNumberFormat="0" applyFill="0" applyAlignment="0" applyProtection="0"/>
    <xf numFmtId="0" fontId="9" fillId="0" borderId="24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25" applyNumberFormat="0" applyAlignment="0" applyProtection="0"/>
    <xf numFmtId="0" fontId="14" fillId="6" borderId="26" applyNumberFormat="0" applyAlignment="0" applyProtection="0"/>
    <xf numFmtId="0" fontId="15" fillId="6" borderId="25" applyNumberFormat="0" applyAlignment="0" applyProtection="0"/>
    <xf numFmtId="0" fontId="16" fillId="0" borderId="27" applyNumberFormat="0" applyFill="0" applyAlignment="0" applyProtection="0"/>
    <xf numFmtId="0" fontId="17" fillId="7" borderId="28" applyNumberFormat="0" applyAlignment="0" applyProtection="0"/>
    <xf numFmtId="0" fontId="18" fillId="0" borderId="0" applyNumberFormat="0" applyFill="0" applyBorder="0" applyAlignment="0" applyProtection="0"/>
    <xf numFmtId="0" fontId="5" fillId="8" borderId="2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30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0" fillId="32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NumberFormat="1" applyFont="1" applyFill="1" applyBorder="1" applyAlignment="1" applyProtection="1">
      <alignment horizontal="center"/>
    </xf>
    <xf numFmtId="0" fontId="0" fillId="0" borderId="5" xfId="0" applyNumberFormat="1" applyFont="1" applyFill="1" applyBorder="1" applyAlignment="1" applyProtection="1">
      <alignment horizontal="center"/>
    </xf>
    <xf numFmtId="0" fontId="0" fillId="0" borderId="7" xfId="0" applyNumberFormat="1" applyFont="1" applyFill="1" applyBorder="1" applyAlignment="1" applyProtection="1">
      <alignment horizontal="center"/>
    </xf>
    <xf numFmtId="0" fontId="0" fillId="0" borderId="4" xfId="0" applyBorder="1"/>
    <xf numFmtId="0" fontId="0" fillId="0" borderId="7" xfId="0" applyBorder="1"/>
    <xf numFmtId="0" fontId="1" fillId="0" borderId="0" xfId="0" applyFont="1" applyAlignment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0" xfId="0" applyFont="1"/>
    <xf numFmtId="0" fontId="0" fillId="0" borderId="10" xfId="0" applyNumberFormat="1" applyFont="1" applyFill="1" applyBorder="1" applyAlignment="1" applyProtection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3" fontId="1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0" xfId="0" applyFont="1" applyBorder="1"/>
    <xf numFmtId="0" fontId="0" fillId="0" borderId="10" xfId="0" applyFont="1" applyBorder="1" applyAlignment="1">
      <alignment horizontal="center"/>
    </xf>
    <xf numFmtId="3" fontId="0" fillId="0" borderId="0" xfId="0" applyNumberFormat="1" applyFont="1"/>
    <xf numFmtId="3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37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0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5" xfId="0" applyFont="1" applyBorder="1"/>
    <xf numFmtId="0" fontId="1" fillId="0" borderId="0" xfId="0" applyFont="1" applyBorder="1"/>
    <xf numFmtId="0" fontId="0" fillId="0" borderId="0" xfId="0" applyBorder="1"/>
    <xf numFmtId="0" fontId="0" fillId="0" borderId="2" xfId="0" applyBorder="1"/>
    <xf numFmtId="0" fontId="0" fillId="0" borderId="6" xfId="0" applyBorder="1"/>
    <xf numFmtId="0" fontId="0" fillId="0" borderId="3" xfId="0" applyBorder="1"/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0" borderId="9" xfId="0" applyFont="1" applyBorder="1"/>
    <xf numFmtId="0" fontId="0" fillId="0" borderId="8" xfId="0" applyFont="1" applyBorder="1"/>
    <xf numFmtId="0" fontId="1" fillId="0" borderId="2" xfId="0" applyFont="1" applyBorder="1"/>
    <xf numFmtId="0" fontId="1" fillId="0" borderId="3" xfId="0" applyFont="1" applyBorder="1"/>
    <xf numFmtId="3" fontId="1" fillId="0" borderId="0" xfId="0" applyNumberFormat="1" applyFont="1" applyBorder="1" applyAlignment="1">
      <alignment horizontal="center"/>
    </xf>
    <xf numFmtId="3" fontId="0" fillId="0" borderId="0" xfId="0" applyNumberFormat="1" applyFont="1" applyBorder="1"/>
    <xf numFmtId="0" fontId="0" fillId="0" borderId="2" xfId="0" applyFont="1" applyFill="1" applyBorder="1" applyAlignment="1">
      <alignment horizontal="center"/>
    </xf>
    <xf numFmtId="3" fontId="0" fillId="0" borderId="12" xfId="0" applyNumberFormat="1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18" xfId="0" applyNumberFormat="1" applyFont="1" applyFill="1" applyBorder="1" applyAlignment="1" applyProtection="1">
      <alignment horizontal="center"/>
    </xf>
    <xf numFmtId="3" fontId="1" fillId="0" borderId="14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Border="1"/>
    <xf numFmtId="0" fontId="0" fillId="0" borderId="20" xfId="0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6" xfId="0" applyFont="1" applyBorder="1"/>
    <xf numFmtId="3" fontId="4" fillId="0" borderId="2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3" fillId="0" borderId="0" xfId="1" applyNumberFormat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top" wrapText="1"/>
    </xf>
    <xf numFmtId="3" fontId="4" fillId="0" borderId="7" xfId="1" applyNumberFormat="1" applyFont="1" applyBorder="1" applyAlignment="1">
      <alignment horizontal="center" vertical="top" wrapText="1"/>
    </xf>
    <xf numFmtId="3" fontId="4" fillId="0" borderId="5" xfId="1" applyNumberFormat="1" applyFont="1" applyBorder="1" applyAlignment="1">
      <alignment horizontal="center" vertical="top" wrapText="1"/>
    </xf>
    <xf numFmtId="37" fontId="0" fillId="0" borderId="10" xfId="0" applyNumberFormat="1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37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left"/>
    </xf>
    <xf numFmtId="37" fontId="0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7" fontId="3" fillId="0" borderId="1" xfId="0" applyNumberFormat="1" applyFont="1" applyBorder="1" applyAlignment="1">
      <alignment horizontal="center"/>
    </xf>
    <xf numFmtId="37" fontId="3" fillId="0" borderId="0" xfId="0" applyNumberFormat="1" applyFont="1" applyBorder="1" applyAlignment="1">
      <alignment horizontal="center"/>
    </xf>
    <xf numFmtId="37" fontId="4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3" fontId="0" fillId="0" borderId="16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3" fontId="0" fillId="0" borderId="18" xfId="0" applyNumberFormat="1" applyFont="1" applyBorder="1" applyAlignment="1">
      <alignment horizontal="center"/>
    </xf>
    <xf numFmtId="3" fontId="0" fillId="0" borderId="19" xfId="0" applyNumberFormat="1" applyFont="1" applyBorder="1" applyAlignment="1">
      <alignment horizontal="center"/>
    </xf>
    <xf numFmtId="3" fontId="0" fillId="0" borderId="10" xfId="0" applyNumberFormat="1" applyFont="1" applyFill="1" applyBorder="1" applyAlignment="1" applyProtection="1">
      <alignment horizontal="center"/>
    </xf>
    <xf numFmtId="3" fontId="0" fillId="0" borderId="0" xfId="0" applyNumberFormat="1"/>
    <xf numFmtId="3" fontId="0" fillId="0" borderId="3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3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lections\Certification%20of%20Results\General%202019\2019%20General%20Election%20Results%20-%20Official%20-%20Handcounts%20-%20VBM%20-%20BO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lections\Certification%20of%20Results\General%202019\2019%20General%20Election%20Results%20-%20Official%20-%20Handcounts%20-%20Provisionals%20-%20BO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Sheet"/>
      <sheetName val="Abescon"/>
      <sheetName val="Atlantic City"/>
      <sheetName val="Brigantine"/>
      <sheetName val="Egg Harbor Twp"/>
      <sheetName val="Galloway Twp"/>
      <sheetName val="Hamilton Twp"/>
      <sheetName val="Linwood"/>
      <sheetName val="Margate"/>
      <sheetName val="Mullica Twp"/>
      <sheetName val="Northfield"/>
      <sheetName val="Pleasantville"/>
      <sheetName val="Somers Point"/>
      <sheetName val="Ventnor"/>
    </sheetNames>
    <sheetDataSet>
      <sheetData sheetId="0">
        <row r="25">
          <cell r="C25">
            <v>36</v>
          </cell>
        </row>
      </sheetData>
      <sheetData sheetId="1">
        <row r="10">
          <cell r="AL10">
            <v>1</v>
          </cell>
        </row>
        <row r="11">
          <cell r="AL11">
            <v>0</v>
          </cell>
        </row>
        <row r="13">
          <cell r="C13">
            <v>1</v>
          </cell>
          <cell r="D13">
            <v>1</v>
          </cell>
          <cell r="E13">
            <v>0</v>
          </cell>
          <cell r="F13">
            <v>0</v>
          </cell>
          <cell r="H13">
            <v>1</v>
          </cell>
          <cell r="I13">
            <v>0</v>
          </cell>
          <cell r="K13">
            <v>1</v>
          </cell>
          <cell r="L13">
            <v>0</v>
          </cell>
          <cell r="N13">
            <v>1</v>
          </cell>
          <cell r="O13">
            <v>0</v>
          </cell>
          <cell r="Q13">
            <v>1</v>
          </cell>
          <cell r="R13">
            <v>0</v>
          </cell>
          <cell r="T13">
            <v>1</v>
          </cell>
          <cell r="U13">
            <v>0</v>
          </cell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1</v>
          </cell>
          <cell r="AD13">
            <v>1</v>
          </cell>
          <cell r="AE13">
            <v>1</v>
          </cell>
          <cell r="AG13">
            <v>1</v>
          </cell>
          <cell r="AH13">
            <v>0</v>
          </cell>
        </row>
      </sheetData>
      <sheetData sheetId="2">
        <row r="10">
          <cell r="AV10">
            <v>1</v>
          </cell>
        </row>
        <row r="11">
          <cell r="AV11">
            <v>2</v>
          </cell>
        </row>
        <row r="12">
          <cell r="AV12">
            <v>6</v>
          </cell>
        </row>
        <row r="13">
          <cell r="AV13">
            <v>7</v>
          </cell>
        </row>
        <row r="14">
          <cell r="AV14">
            <v>2</v>
          </cell>
        </row>
        <row r="15">
          <cell r="AV15">
            <v>3</v>
          </cell>
        </row>
        <row r="17">
          <cell r="C17">
            <v>15</v>
          </cell>
          <cell r="D17">
            <v>15</v>
          </cell>
          <cell r="E17">
            <v>2</v>
          </cell>
          <cell r="F17">
            <v>3</v>
          </cell>
          <cell r="H17">
            <v>9</v>
          </cell>
          <cell r="I17">
            <v>10</v>
          </cell>
          <cell r="K17">
            <v>13</v>
          </cell>
          <cell r="L17">
            <v>4</v>
          </cell>
          <cell r="N17">
            <v>7</v>
          </cell>
          <cell r="O17">
            <v>6</v>
          </cell>
          <cell r="Q17">
            <v>0</v>
          </cell>
          <cell r="R17">
            <v>1</v>
          </cell>
          <cell r="S17">
            <v>0</v>
          </cell>
          <cell r="U17">
            <v>2</v>
          </cell>
          <cell r="X17">
            <v>5</v>
          </cell>
          <cell r="AA17">
            <v>2</v>
          </cell>
          <cell r="AB17">
            <v>0</v>
          </cell>
          <cell r="AD17">
            <v>2</v>
          </cell>
          <cell r="AE17">
            <v>0</v>
          </cell>
          <cell r="AG17">
            <v>1</v>
          </cell>
          <cell r="AH17">
            <v>1</v>
          </cell>
          <cell r="AJ17">
            <v>5</v>
          </cell>
          <cell r="AK17">
            <v>15</v>
          </cell>
          <cell r="AL17">
            <v>11</v>
          </cell>
          <cell r="AM17">
            <v>3</v>
          </cell>
          <cell r="AN17">
            <v>2</v>
          </cell>
          <cell r="AO17">
            <v>16</v>
          </cell>
          <cell r="AQ17">
            <v>2</v>
          </cell>
          <cell r="AR17">
            <v>0</v>
          </cell>
        </row>
      </sheetData>
      <sheetData sheetId="3">
        <row r="12">
          <cell r="C12">
            <v>2</v>
          </cell>
          <cell r="D12">
            <v>2</v>
          </cell>
          <cell r="E12">
            <v>0</v>
          </cell>
          <cell r="F12">
            <v>0</v>
          </cell>
          <cell r="H12">
            <v>2</v>
          </cell>
          <cell r="I12">
            <v>0</v>
          </cell>
          <cell r="L12">
            <v>0</v>
          </cell>
          <cell r="N12">
            <v>2</v>
          </cell>
          <cell r="O12">
            <v>0</v>
          </cell>
          <cell r="R12">
            <v>1</v>
          </cell>
          <cell r="T12">
            <v>1</v>
          </cell>
          <cell r="U12">
            <v>0</v>
          </cell>
          <cell r="Y12">
            <v>2</v>
          </cell>
        </row>
      </sheetData>
      <sheetData sheetId="4">
        <row r="13">
          <cell r="C13">
            <v>3</v>
          </cell>
          <cell r="D13">
            <v>2</v>
          </cell>
          <cell r="E13">
            <v>1</v>
          </cell>
          <cell r="F13">
            <v>2</v>
          </cell>
          <cell r="H13">
            <v>2</v>
          </cell>
          <cell r="I13">
            <v>2</v>
          </cell>
          <cell r="K13">
            <v>2</v>
          </cell>
          <cell r="L13">
            <v>2</v>
          </cell>
          <cell r="N13">
            <v>0</v>
          </cell>
          <cell r="O13">
            <v>0</v>
          </cell>
          <cell r="Q13">
            <v>2</v>
          </cell>
          <cell r="R13">
            <v>2</v>
          </cell>
          <cell r="T13">
            <v>2</v>
          </cell>
          <cell r="U13">
            <v>2</v>
          </cell>
          <cell r="V13">
            <v>2</v>
          </cell>
          <cell r="W13">
            <v>3</v>
          </cell>
          <cell r="X13">
            <v>0</v>
          </cell>
          <cell r="Z13">
            <v>2</v>
          </cell>
          <cell r="AA13">
            <v>1</v>
          </cell>
          <cell r="AC13">
            <v>1</v>
          </cell>
          <cell r="AD13">
            <v>1</v>
          </cell>
          <cell r="AH13">
            <v>4</v>
          </cell>
        </row>
      </sheetData>
      <sheetData sheetId="5">
        <row r="13">
          <cell r="C13">
            <v>1</v>
          </cell>
          <cell r="D13">
            <v>1</v>
          </cell>
          <cell r="E13">
            <v>0</v>
          </cell>
          <cell r="F13">
            <v>0</v>
          </cell>
          <cell r="H13">
            <v>1</v>
          </cell>
          <cell r="I13">
            <v>0</v>
          </cell>
          <cell r="K13">
            <v>1</v>
          </cell>
          <cell r="L13">
            <v>0</v>
          </cell>
          <cell r="N13">
            <v>1</v>
          </cell>
          <cell r="O13">
            <v>0</v>
          </cell>
          <cell r="Q13">
            <v>1</v>
          </cell>
          <cell r="R13">
            <v>1</v>
          </cell>
          <cell r="S13">
            <v>0</v>
          </cell>
          <cell r="T13">
            <v>0</v>
          </cell>
          <cell r="U13">
            <v>1</v>
          </cell>
          <cell r="V13">
            <v>0</v>
          </cell>
          <cell r="X13">
            <v>1</v>
          </cell>
          <cell r="Y13">
            <v>1</v>
          </cell>
          <cell r="AA13">
            <v>1</v>
          </cell>
          <cell r="AB13">
            <v>1</v>
          </cell>
          <cell r="AC13">
            <v>0</v>
          </cell>
          <cell r="AD13">
            <v>1</v>
          </cell>
          <cell r="AE13">
            <v>0</v>
          </cell>
          <cell r="AG13">
            <v>1</v>
          </cell>
          <cell r="AH13">
            <v>0</v>
          </cell>
          <cell r="AL13">
            <v>1</v>
          </cell>
        </row>
      </sheetData>
      <sheetData sheetId="6">
        <row r="14">
          <cell r="C14">
            <v>4</v>
          </cell>
          <cell r="D14">
            <v>4</v>
          </cell>
          <cell r="E14">
            <v>0</v>
          </cell>
          <cell r="F14">
            <v>0</v>
          </cell>
          <cell r="H14">
            <v>3</v>
          </cell>
          <cell r="I14">
            <v>1</v>
          </cell>
          <cell r="K14">
            <v>4</v>
          </cell>
          <cell r="L14">
            <v>0</v>
          </cell>
          <cell r="N14">
            <v>4</v>
          </cell>
          <cell r="O14">
            <v>4</v>
          </cell>
          <cell r="P14">
            <v>0</v>
          </cell>
          <cell r="Q14">
            <v>0</v>
          </cell>
          <cell r="S14">
            <v>3</v>
          </cell>
          <cell r="U14">
            <v>3</v>
          </cell>
          <cell r="V14">
            <v>2</v>
          </cell>
          <cell r="W14">
            <v>3</v>
          </cell>
          <cell r="Y14">
            <v>3</v>
          </cell>
          <cell r="Z14">
            <v>1</v>
          </cell>
          <cell r="AD14">
            <v>4</v>
          </cell>
        </row>
      </sheetData>
      <sheetData sheetId="7">
        <row r="12">
          <cell r="AH12">
            <v>1</v>
          </cell>
        </row>
        <row r="13">
          <cell r="AH13">
            <v>1</v>
          </cell>
        </row>
        <row r="15">
          <cell r="C15">
            <v>2</v>
          </cell>
          <cell r="D15">
            <v>2</v>
          </cell>
          <cell r="E15">
            <v>0</v>
          </cell>
          <cell r="F15">
            <v>0</v>
          </cell>
          <cell r="H15">
            <v>2</v>
          </cell>
          <cell r="I15">
            <v>0</v>
          </cell>
          <cell r="K15">
            <v>1</v>
          </cell>
          <cell r="L15">
            <v>0</v>
          </cell>
          <cell r="O15">
            <v>0</v>
          </cell>
          <cell r="R15">
            <v>0</v>
          </cell>
          <cell r="U15">
            <v>0</v>
          </cell>
          <cell r="W15">
            <v>1</v>
          </cell>
          <cell r="Y15">
            <v>0</v>
          </cell>
          <cell r="Z15">
            <v>0</v>
          </cell>
          <cell r="AA15">
            <v>0</v>
          </cell>
          <cell r="AC15">
            <v>1</v>
          </cell>
          <cell r="AD15">
            <v>0</v>
          </cell>
        </row>
      </sheetData>
      <sheetData sheetId="8">
        <row r="12">
          <cell r="C12">
            <v>0</v>
          </cell>
          <cell r="D12">
            <v>0</v>
          </cell>
          <cell r="E12">
            <v>1</v>
          </cell>
          <cell r="F12">
            <v>1</v>
          </cell>
          <cell r="H12">
            <v>0</v>
          </cell>
          <cell r="I12">
            <v>1</v>
          </cell>
          <cell r="K12">
            <v>0</v>
          </cell>
          <cell r="L12">
            <v>1</v>
          </cell>
          <cell r="N12">
            <v>1</v>
          </cell>
          <cell r="O12">
            <v>0</v>
          </cell>
          <cell r="S12">
            <v>1</v>
          </cell>
        </row>
      </sheetData>
      <sheetData sheetId="9">
        <row r="12">
          <cell r="C12">
            <v>0</v>
          </cell>
          <cell r="D12">
            <v>0</v>
          </cell>
          <cell r="E12">
            <v>1</v>
          </cell>
          <cell r="F12">
            <v>1</v>
          </cell>
          <cell r="H12">
            <v>0</v>
          </cell>
          <cell r="I12">
            <v>1</v>
          </cell>
          <cell r="K12">
            <v>0</v>
          </cell>
          <cell r="L12">
            <v>1</v>
          </cell>
          <cell r="N12">
            <v>0</v>
          </cell>
          <cell r="P12">
            <v>1</v>
          </cell>
          <cell r="Q12">
            <v>1</v>
          </cell>
          <cell r="T12">
            <v>1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AA12">
            <v>0</v>
          </cell>
          <cell r="AB12">
            <v>0</v>
          </cell>
          <cell r="AF12">
            <v>1</v>
          </cell>
        </row>
      </sheetData>
      <sheetData sheetId="10">
        <row r="10">
          <cell r="AF10">
            <v>1</v>
          </cell>
        </row>
        <row r="11">
          <cell r="AF11">
            <v>0</v>
          </cell>
        </row>
        <row r="13">
          <cell r="C13">
            <v>1</v>
          </cell>
          <cell r="D13">
            <v>1</v>
          </cell>
          <cell r="E13">
            <v>0</v>
          </cell>
          <cell r="F13">
            <v>0</v>
          </cell>
          <cell r="H13">
            <v>1</v>
          </cell>
          <cell r="I13">
            <v>0</v>
          </cell>
          <cell r="K13">
            <v>1</v>
          </cell>
          <cell r="L13">
            <v>0</v>
          </cell>
          <cell r="N13">
            <v>1</v>
          </cell>
          <cell r="O13">
            <v>0</v>
          </cell>
          <cell r="Q13">
            <v>1</v>
          </cell>
          <cell r="R13">
            <v>0</v>
          </cell>
          <cell r="T13">
            <v>0</v>
          </cell>
          <cell r="U13">
            <v>0</v>
          </cell>
          <cell r="W13">
            <v>0</v>
          </cell>
          <cell r="X13">
            <v>0</v>
          </cell>
          <cell r="Y13">
            <v>0</v>
          </cell>
          <cell r="AA13">
            <v>1</v>
          </cell>
          <cell r="AB13">
            <v>0</v>
          </cell>
        </row>
      </sheetData>
      <sheetData sheetId="11">
        <row r="10">
          <cell r="AM10">
            <v>2</v>
          </cell>
        </row>
        <row r="11">
          <cell r="AM11">
            <v>5</v>
          </cell>
        </row>
        <row r="13">
          <cell r="C13">
            <v>7</v>
          </cell>
          <cell r="D13">
            <v>7</v>
          </cell>
          <cell r="E13">
            <v>0</v>
          </cell>
          <cell r="F13">
            <v>0</v>
          </cell>
          <cell r="H13">
            <v>3</v>
          </cell>
          <cell r="I13">
            <v>4</v>
          </cell>
          <cell r="K13">
            <v>7</v>
          </cell>
          <cell r="L13">
            <v>0</v>
          </cell>
          <cell r="N13">
            <v>4</v>
          </cell>
          <cell r="O13">
            <v>3</v>
          </cell>
          <cell r="Q13">
            <v>2</v>
          </cell>
          <cell r="T13">
            <v>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6</v>
          </cell>
          <cell r="AC13">
            <v>0</v>
          </cell>
          <cell r="AD13">
            <v>0</v>
          </cell>
          <cell r="AE13">
            <v>6</v>
          </cell>
          <cell r="AF13">
            <v>6</v>
          </cell>
          <cell r="AH13">
            <v>1</v>
          </cell>
          <cell r="AI13">
            <v>0</v>
          </cell>
        </row>
      </sheetData>
      <sheetData sheetId="12">
        <row r="12">
          <cell r="AM12">
            <v>0</v>
          </cell>
        </row>
        <row r="13">
          <cell r="AM13">
            <v>1</v>
          </cell>
        </row>
        <row r="15">
          <cell r="C15">
            <v>1</v>
          </cell>
          <cell r="D15">
            <v>1</v>
          </cell>
          <cell r="E15">
            <v>0</v>
          </cell>
          <cell r="F15">
            <v>0</v>
          </cell>
          <cell r="H15">
            <v>1</v>
          </cell>
          <cell r="I15">
            <v>0</v>
          </cell>
          <cell r="K15">
            <v>1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X15">
            <v>0</v>
          </cell>
          <cell r="Z15">
            <v>1</v>
          </cell>
          <cell r="AB15">
            <v>1</v>
          </cell>
          <cell r="AC15">
            <v>1</v>
          </cell>
          <cell r="AD15">
            <v>0</v>
          </cell>
          <cell r="AF15">
            <v>0</v>
          </cell>
          <cell r="AH15">
            <v>1</v>
          </cell>
          <cell r="AI15">
            <v>0</v>
          </cell>
        </row>
      </sheetData>
      <sheetData sheetId="13">
        <row r="12">
          <cell r="C12">
            <v>0</v>
          </cell>
          <cell r="D12">
            <v>0</v>
          </cell>
          <cell r="E12">
            <v>2</v>
          </cell>
          <cell r="F12">
            <v>2</v>
          </cell>
          <cell r="H12">
            <v>0</v>
          </cell>
          <cell r="I12">
            <v>2</v>
          </cell>
          <cell r="K12">
            <v>0</v>
          </cell>
          <cell r="L12">
            <v>2</v>
          </cell>
          <cell r="N12">
            <v>2</v>
          </cell>
          <cell r="O12">
            <v>0</v>
          </cell>
          <cell r="S12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Sheet"/>
      <sheetName val="Abescon"/>
      <sheetName val="Atlantic City"/>
      <sheetName val="Buena Vista Twp"/>
      <sheetName val="Egg Harbor City"/>
      <sheetName val="Egg Harbor Twp"/>
      <sheetName val="Galloway Twp"/>
      <sheetName val="Hamilton Twp"/>
      <sheetName val="Linwood"/>
      <sheetName val="Margate"/>
      <sheetName val="Pleasantville"/>
      <sheetName val="Somers Point"/>
      <sheetName val="Ventnor"/>
    </sheetNames>
    <sheetDataSet>
      <sheetData sheetId="0">
        <row r="24">
          <cell r="C24">
            <v>35</v>
          </cell>
        </row>
      </sheetData>
      <sheetData sheetId="1">
        <row r="10">
          <cell r="AL10">
            <v>2</v>
          </cell>
        </row>
        <row r="11">
          <cell r="AL11">
            <v>2</v>
          </cell>
        </row>
        <row r="13">
          <cell r="C13">
            <v>2</v>
          </cell>
          <cell r="D13">
            <v>2</v>
          </cell>
          <cell r="E13">
            <v>2</v>
          </cell>
          <cell r="F13">
            <v>2</v>
          </cell>
          <cell r="H13">
            <v>2</v>
          </cell>
          <cell r="I13">
            <v>2</v>
          </cell>
          <cell r="K13">
            <v>2</v>
          </cell>
          <cell r="L13">
            <v>2</v>
          </cell>
          <cell r="N13">
            <v>1</v>
          </cell>
          <cell r="O13">
            <v>2</v>
          </cell>
          <cell r="Q13">
            <v>1</v>
          </cell>
          <cell r="R13">
            <v>2</v>
          </cell>
          <cell r="T13">
            <v>1</v>
          </cell>
          <cell r="U13">
            <v>0</v>
          </cell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2</v>
          </cell>
          <cell r="AD13">
            <v>2</v>
          </cell>
          <cell r="AE13">
            <v>3</v>
          </cell>
          <cell r="AG13">
            <v>3</v>
          </cell>
          <cell r="AH13">
            <v>0</v>
          </cell>
        </row>
      </sheetData>
      <sheetData sheetId="2">
        <row r="10">
          <cell r="AV10">
            <v>1</v>
          </cell>
        </row>
        <row r="11">
          <cell r="AV11">
            <v>6</v>
          </cell>
        </row>
        <row r="12">
          <cell r="AV12">
            <v>1</v>
          </cell>
        </row>
        <row r="13">
          <cell r="AV13">
            <v>7</v>
          </cell>
        </row>
        <row r="14">
          <cell r="AV14">
            <v>2</v>
          </cell>
        </row>
        <row r="15">
          <cell r="AV15">
            <v>3</v>
          </cell>
        </row>
        <row r="17">
          <cell r="C17">
            <v>19</v>
          </cell>
          <cell r="D17">
            <v>17</v>
          </cell>
          <cell r="E17">
            <v>1</v>
          </cell>
          <cell r="F17">
            <v>0</v>
          </cell>
          <cell r="H17">
            <v>17</v>
          </cell>
          <cell r="I17">
            <v>1</v>
          </cell>
          <cell r="K17">
            <v>18</v>
          </cell>
          <cell r="L17">
            <v>0</v>
          </cell>
          <cell r="N17">
            <v>10</v>
          </cell>
          <cell r="O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X17">
            <v>0</v>
          </cell>
          <cell r="AA17">
            <v>0</v>
          </cell>
          <cell r="AB17">
            <v>0</v>
          </cell>
          <cell r="AD17">
            <v>0</v>
          </cell>
          <cell r="AE17">
            <v>0</v>
          </cell>
          <cell r="AG17">
            <v>0</v>
          </cell>
          <cell r="AH17">
            <v>0</v>
          </cell>
          <cell r="AJ17">
            <v>4</v>
          </cell>
          <cell r="AK17">
            <v>3</v>
          </cell>
          <cell r="AL17">
            <v>1</v>
          </cell>
          <cell r="AM17">
            <v>2</v>
          </cell>
          <cell r="AN17">
            <v>2</v>
          </cell>
          <cell r="AO17">
            <v>2</v>
          </cell>
          <cell r="AQ17">
            <v>8</v>
          </cell>
          <cell r="AR17">
            <v>2</v>
          </cell>
        </row>
      </sheetData>
      <sheetData sheetId="3">
        <row r="13">
          <cell r="C13">
            <v>0</v>
          </cell>
          <cell r="D13">
            <v>0</v>
          </cell>
          <cell r="E13">
            <v>0</v>
          </cell>
          <cell r="F13">
            <v>1</v>
          </cell>
          <cell r="H13">
            <v>0</v>
          </cell>
          <cell r="I13">
            <v>1</v>
          </cell>
          <cell r="K13">
            <v>0</v>
          </cell>
          <cell r="L13">
            <v>1</v>
          </cell>
          <cell r="N13">
            <v>0</v>
          </cell>
          <cell r="O13">
            <v>0</v>
          </cell>
          <cell r="S13">
            <v>0</v>
          </cell>
          <cell r="T13">
            <v>0</v>
          </cell>
          <cell r="V13">
            <v>0</v>
          </cell>
          <cell r="W13">
            <v>0</v>
          </cell>
          <cell r="Y13">
            <v>1</v>
          </cell>
          <cell r="Z13">
            <v>0</v>
          </cell>
          <cell r="AD13">
            <v>1</v>
          </cell>
        </row>
      </sheetData>
      <sheetData sheetId="4">
        <row r="12">
          <cell r="C12">
            <v>2</v>
          </cell>
          <cell r="D12">
            <v>2</v>
          </cell>
          <cell r="E12">
            <v>1</v>
          </cell>
          <cell r="F12">
            <v>1</v>
          </cell>
          <cell r="H12">
            <v>2</v>
          </cell>
          <cell r="I12">
            <v>1</v>
          </cell>
          <cell r="K12">
            <v>2</v>
          </cell>
          <cell r="L12">
            <v>1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Z12">
            <v>2</v>
          </cell>
          <cell r="AA12">
            <v>0</v>
          </cell>
          <cell r="AE12">
            <v>3</v>
          </cell>
        </row>
      </sheetData>
      <sheetData sheetId="5">
        <row r="14">
          <cell r="C14">
            <v>3</v>
          </cell>
          <cell r="D14">
            <v>3</v>
          </cell>
          <cell r="E14">
            <v>4</v>
          </cell>
          <cell r="F14">
            <v>4</v>
          </cell>
          <cell r="H14">
            <v>2</v>
          </cell>
          <cell r="I14">
            <v>5</v>
          </cell>
          <cell r="K14">
            <v>3</v>
          </cell>
          <cell r="L14">
            <v>4</v>
          </cell>
          <cell r="N14">
            <v>1</v>
          </cell>
          <cell r="O14">
            <v>1</v>
          </cell>
          <cell r="Q14">
            <v>1</v>
          </cell>
          <cell r="R14">
            <v>0</v>
          </cell>
          <cell r="T14">
            <v>0</v>
          </cell>
          <cell r="U14">
            <v>0</v>
          </cell>
          <cell r="V14">
            <v>1</v>
          </cell>
          <cell r="W14">
            <v>1</v>
          </cell>
          <cell r="X14">
            <v>1</v>
          </cell>
          <cell r="Z14">
            <v>0</v>
          </cell>
          <cell r="AA14">
            <v>1</v>
          </cell>
          <cell r="AC14">
            <v>3</v>
          </cell>
          <cell r="AD14">
            <v>1</v>
          </cell>
          <cell r="AH14">
            <v>7</v>
          </cell>
        </row>
      </sheetData>
      <sheetData sheetId="6">
        <row r="13">
          <cell r="C13">
            <v>2</v>
          </cell>
          <cell r="D13">
            <v>1</v>
          </cell>
          <cell r="E13">
            <v>0</v>
          </cell>
          <cell r="F13">
            <v>1</v>
          </cell>
          <cell r="H13">
            <v>2</v>
          </cell>
          <cell r="I13">
            <v>0</v>
          </cell>
          <cell r="K13">
            <v>2</v>
          </cell>
          <cell r="L13">
            <v>0</v>
          </cell>
          <cell r="N13">
            <v>0</v>
          </cell>
          <cell r="O13">
            <v>1</v>
          </cell>
          <cell r="Q13">
            <v>0</v>
          </cell>
          <cell r="R13">
            <v>1</v>
          </cell>
          <cell r="S13">
            <v>1</v>
          </cell>
          <cell r="T13">
            <v>0</v>
          </cell>
          <cell r="U13">
            <v>1</v>
          </cell>
          <cell r="V13">
            <v>0</v>
          </cell>
          <cell r="X13">
            <v>1</v>
          </cell>
          <cell r="Y13">
            <v>1</v>
          </cell>
          <cell r="AA13">
            <v>1</v>
          </cell>
          <cell r="AB13">
            <v>0</v>
          </cell>
          <cell r="AC13">
            <v>1</v>
          </cell>
          <cell r="AD13">
            <v>1</v>
          </cell>
          <cell r="AE13">
            <v>0</v>
          </cell>
          <cell r="AG13">
            <v>0</v>
          </cell>
          <cell r="AH13">
            <v>0</v>
          </cell>
          <cell r="AL13">
            <v>2</v>
          </cell>
        </row>
      </sheetData>
      <sheetData sheetId="7">
        <row r="14">
          <cell r="C14">
            <v>1</v>
          </cell>
          <cell r="D14">
            <v>1</v>
          </cell>
          <cell r="E14">
            <v>1</v>
          </cell>
          <cell r="F14">
            <v>1</v>
          </cell>
          <cell r="H14">
            <v>1</v>
          </cell>
          <cell r="I14">
            <v>2</v>
          </cell>
          <cell r="K14">
            <v>0</v>
          </cell>
          <cell r="L14">
            <v>2</v>
          </cell>
          <cell r="N14">
            <v>0</v>
          </cell>
          <cell r="O14">
            <v>1</v>
          </cell>
          <cell r="P14">
            <v>2</v>
          </cell>
          <cell r="Q14">
            <v>1</v>
          </cell>
          <cell r="S14">
            <v>1</v>
          </cell>
          <cell r="U14">
            <v>1</v>
          </cell>
          <cell r="V14">
            <v>1</v>
          </cell>
          <cell r="W14">
            <v>1</v>
          </cell>
          <cell r="Y14">
            <v>0</v>
          </cell>
          <cell r="Z14">
            <v>0</v>
          </cell>
          <cell r="AD14">
            <v>3</v>
          </cell>
        </row>
      </sheetData>
      <sheetData sheetId="8">
        <row r="12">
          <cell r="AH12">
            <v>2</v>
          </cell>
        </row>
        <row r="14">
          <cell r="C14">
            <v>0</v>
          </cell>
          <cell r="D14">
            <v>0</v>
          </cell>
          <cell r="E14">
            <v>2</v>
          </cell>
          <cell r="F14">
            <v>2</v>
          </cell>
          <cell r="H14">
            <v>0</v>
          </cell>
          <cell r="I14">
            <v>2</v>
          </cell>
          <cell r="K14">
            <v>0</v>
          </cell>
          <cell r="L14">
            <v>2</v>
          </cell>
          <cell r="O14">
            <v>0</v>
          </cell>
          <cell r="R14">
            <v>0</v>
          </cell>
          <cell r="U14">
            <v>0</v>
          </cell>
          <cell r="W14">
            <v>0</v>
          </cell>
          <cell r="Y14">
            <v>0</v>
          </cell>
          <cell r="Z14">
            <v>0</v>
          </cell>
          <cell r="AA14">
            <v>0</v>
          </cell>
          <cell r="AC14">
            <v>2</v>
          </cell>
          <cell r="AD14">
            <v>0</v>
          </cell>
        </row>
      </sheetData>
      <sheetData sheetId="9">
        <row r="12">
          <cell r="C12">
            <v>1</v>
          </cell>
          <cell r="D12">
            <v>1</v>
          </cell>
          <cell r="E12">
            <v>0</v>
          </cell>
          <cell r="F12">
            <v>0</v>
          </cell>
          <cell r="H12">
            <v>1</v>
          </cell>
          <cell r="I12">
            <v>0</v>
          </cell>
          <cell r="K12">
            <v>1</v>
          </cell>
          <cell r="L12">
            <v>0</v>
          </cell>
          <cell r="N12">
            <v>1</v>
          </cell>
          <cell r="O12">
            <v>0</v>
          </cell>
          <cell r="S12">
            <v>1</v>
          </cell>
        </row>
      </sheetData>
      <sheetData sheetId="10">
        <row r="10">
          <cell r="AM10">
            <v>4</v>
          </cell>
        </row>
        <row r="11">
          <cell r="AM11">
            <v>2</v>
          </cell>
        </row>
        <row r="13">
          <cell r="C13">
            <v>5</v>
          </cell>
          <cell r="D13">
            <v>4</v>
          </cell>
          <cell r="E13">
            <v>1</v>
          </cell>
          <cell r="F13">
            <v>1</v>
          </cell>
          <cell r="H13">
            <v>5</v>
          </cell>
          <cell r="I13">
            <v>0</v>
          </cell>
          <cell r="K13">
            <v>4</v>
          </cell>
          <cell r="L13">
            <v>1</v>
          </cell>
          <cell r="N13">
            <v>3</v>
          </cell>
          <cell r="O13">
            <v>0</v>
          </cell>
          <cell r="Q13">
            <v>0</v>
          </cell>
          <cell r="T13">
            <v>1</v>
          </cell>
          <cell r="W13">
            <v>2</v>
          </cell>
          <cell r="X13">
            <v>1</v>
          </cell>
          <cell r="Y13">
            <v>1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1</v>
          </cell>
          <cell r="AE13">
            <v>0</v>
          </cell>
          <cell r="AF13">
            <v>1</v>
          </cell>
          <cell r="AH13">
            <v>2</v>
          </cell>
          <cell r="AI13">
            <v>0</v>
          </cell>
        </row>
      </sheetData>
      <sheetData sheetId="11">
        <row r="12">
          <cell r="AM12">
            <v>1</v>
          </cell>
        </row>
        <row r="14">
          <cell r="C14">
            <v>1</v>
          </cell>
          <cell r="D14">
            <v>1</v>
          </cell>
          <cell r="E14">
            <v>0</v>
          </cell>
          <cell r="F14">
            <v>0</v>
          </cell>
          <cell r="H14">
            <v>1</v>
          </cell>
          <cell r="I14">
            <v>0</v>
          </cell>
          <cell r="K14">
            <v>1</v>
          </cell>
          <cell r="L14">
            <v>0</v>
          </cell>
          <cell r="O14">
            <v>0</v>
          </cell>
          <cell r="R14">
            <v>0</v>
          </cell>
          <cell r="T14">
            <v>0</v>
          </cell>
          <cell r="U14">
            <v>0</v>
          </cell>
          <cell r="X14">
            <v>0</v>
          </cell>
          <cell r="Z14">
            <v>0</v>
          </cell>
          <cell r="AB14">
            <v>0</v>
          </cell>
          <cell r="AC14">
            <v>0</v>
          </cell>
          <cell r="AD14">
            <v>0</v>
          </cell>
          <cell r="AF14">
            <v>0</v>
          </cell>
          <cell r="AH14">
            <v>1</v>
          </cell>
          <cell r="AI14">
            <v>0</v>
          </cell>
        </row>
      </sheetData>
      <sheetData sheetId="12">
        <row r="12">
          <cell r="C12">
            <v>1</v>
          </cell>
          <cell r="D12">
            <v>1</v>
          </cell>
          <cell r="E12">
            <v>0</v>
          </cell>
          <cell r="F12">
            <v>0</v>
          </cell>
          <cell r="H12">
            <v>1</v>
          </cell>
          <cell r="I12">
            <v>0</v>
          </cell>
          <cell r="K12">
            <v>1</v>
          </cell>
          <cell r="L12">
            <v>0</v>
          </cell>
          <cell r="N12">
            <v>1</v>
          </cell>
          <cell r="O12">
            <v>0</v>
          </cell>
          <cell r="S1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910"/>
  <sheetViews>
    <sheetView zoomScale="75" zoomScaleNormal="75" workbookViewId="0">
      <pane xSplit="1" ySplit="9" topLeftCell="M19" activePane="bottomRight" state="frozen"/>
      <selection pane="topRight" activeCell="B1" sqref="B1"/>
      <selection pane="bottomLeft" activeCell="A10" sqref="A10"/>
      <selection pane="bottomRight" activeCell="AA28" sqref="AA28"/>
    </sheetView>
  </sheetViews>
  <sheetFormatPr defaultRowHeight="15" x14ac:dyDescent="0.25"/>
  <cols>
    <col min="1" max="1" width="22.7109375" style="24" bestFit="1" customWidth="1"/>
    <col min="2" max="2" width="1.7109375" style="24" customWidth="1"/>
    <col min="3" max="3" width="16.28515625" style="24" bestFit="1" customWidth="1"/>
    <col min="4" max="4" width="15.42578125" style="24" bestFit="1" customWidth="1"/>
    <col min="5" max="5" width="1.7109375" style="24" customWidth="1"/>
    <col min="6" max="7" width="16.28515625" style="24" bestFit="1" customWidth="1"/>
    <col min="8" max="9" width="15.42578125" style="24" bestFit="1" customWidth="1"/>
    <col min="10" max="10" width="1.7109375" style="24" customWidth="1"/>
    <col min="11" max="12" width="16.28515625" style="30" bestFit="1" customWidth="1"/>
    <col min="13" max="14" width="15.42578125" style="30" bestFit="1" customWidth="1"/>
    <col min="15" max="15" width="1.7109375" style="24" customWidth="1"/>
    <col min="16" max="17" width="16.28515625" style="24" bestFit="1" customWidth="1"/>
    <col min="18" max="19" width="15.42578125" style="24" bestFit="1" customWidth="1"/>
    <col min="20" max="20" width="18.42578125" style="24" bestFit="1" customWidth="1"/>
    <col min="21" max="21" width="1.7109375" style="24" customWidth="1"/>
    <col min="22" max="23" width="16.28515625" style="24" bestFit="1" customWidth="1"/>
    <col min="24" max="25" width="15.42578125" style="24" bestFit="1" customWidth="1"/>
    <col min="26" max="26" width="1.7109375" style="24" customWidth="1"/>
    <col min="27" max="27" width="16.28515625" style="24" bestFit="1" customWidth="1"/>
    <col min="28" max="28" width="15.42578125" style="24" bestFit="1" customWidth="1"/>
    <col min="29" max="29" width="1.7109375" style="24" customWidth="1"/>
    <col min="30" max="30" width="16.28515625" style="24" bestFit="1" customWidth="1"/>
    <col min="31" max="31" width="15.42578125" style="24" bestFit="1" customWidth="1"/>
    <col min="32" max="32" width="1.7109375" style="24" customWidth="1"/>
    <col min="33" max="33" width="16.28515625" style="24" bestFit="1" customWidth="1"/>
    <col min="34" max="34" width="15.42578125" style="24" bestFit="1" customWidth="1"/>
    <col min="35" max="35" width="1.7109375" style="24" customWidth="1"/>
    <col min="36" max="36" width="16.28515625" style="24" bestFit="1" customWidth="1"/>
    <col min="37" max="37" width="15.42578125" style="24" bestFit="1" customWidth="1"/>
    <col min="38" max="38" width="1.7109375" style="24" customWidth="1"/>
    <col min="39" max="40" width="9.42578125" style="24" bestFit="1" customWidth="1"/>
    <col min="41" max="41" width="1.7109375" style="24" customWidth="1"/>
    <col min="42" max="42" width="12.28515625" style="89" customWidth="1"/>
    <col min="43" max="43" width="10.5703125" style="89" bestFit="1" customWidth="1"/>
    <col min="44" max="44" width="9.42578125" style="89" bestFit="1" customWidth="1"/>
    <col min="45" max="45" width="13" style="89" bestFit="1" customWidth="1"/>
    <col min="46" max="46" width="12.5703125" style="89" bestFit="1" customWidth="1"/>
    <col min="47" max="47" width="10.5703125" style="89" bestFit="1" customWidth="1"/>
    <col min="48" max="16384" width="9.140625" style="24"/>
  </cols>
  <sheetData>
    <row r="2" spans="1:48" x14ac:dyDescent="0.25">
      <c r="C2" s="124" t="s">
        <v>18</v>
      </c>
      <c r="D2" s="124"/>
      <c r="E2" s="30"/>
      <c r="F2" s="124" t="s">
        <v>17</v>
      </c>
      <c r="G2" s="124"/>
      <c r="H2" s="124"/>
      <c r="I2" s="124"/>
      <c r="K2" s="124" t="s">
        <v>17</v>
      </c>
      <c r="L2" s="124"/>
      <c r="M2" s="124"/>
      <c r="N2" s="124"/>
      <c r="P2" s="124" t="s">
        <v>17</v>
      </c>
      <c r="Q2" s="124"/>
      <c r="R2" s="124"/>
      <c r="S2" s="124"/>
      <c r="T2" s="124"/>
      <c r="V2" s="124" t="s">
        <v>17</v>
      </c>
      <c r="W2" s="124"/>
      <c r="X2" s="124"/>
      <c r="Y2" s="124"/>
    </row>
    <row r="3" spans="1:48" x14ac:dyDescent="0.25">
      <c r="C3" s="124" t="s">
        <v>4</v>
      </c>
      <c r="D3" s="124"/>
      <c r="E3" s="30"/>
      <c r="F3" s="124" t="s">
        <v>4</v>
      </c>
      <c r="G3" s="124"/>
      <c r="H3" s="124"/>
      <c r="I3" s="124"/>
      <c r="K3" s="124" t="s">
        <v>29</v>
      </c>
      <c r="L3" s="124"/>
      <c r="M3" s="124"/>
      <c r="N3" s="124"/>
      <c r="P3" s="124" t="s">
        <v>42</v>
      </c>
      <c r="Q3" s="124"/>
      <c r="R3" s="124"/>
      <c r="S3" s="124"/>
      <c r="T3" s="124"/>
      <c r="V3" s="124" t="s">
        <v>70</v>
      </c>
      <c r="W3" s="124"/>
      <c r="X3" s="124"/>
      <c r="Y3" s="124"/>
      <c r="AA3" s="124" t="s">
        <v>82</v>
      </c>
      <c r="AB3" s="124"/>
      <c r="AD3" s="124" t="s">
        <v>87</v>
      </c>
      <c r="AE3" s="124"/>
      <c r="AG3" s="124" t="s">
        <v>88</v>
      </c>
      <c r="AH3" s="124"/>
      <c r="AJ3" s="124" t="s">
        <v>93</v>
      </c>
      <c r="AK3" s="124"/>
      <c r="AL3" s="9"/>
      <c r="AM3" s="124" t="s">
        <v>98</v>
      </c>
      <c r="AN3" s="124"/>
      <c r="AP3" s="123" t="s">
        <v>591</v>
      </c>
      <c r="AQ3" s="123"/>
      <c r="AR3" s="123"/>
      <c r="AS3" s="123"/>
      <c r="AT3" s="123"/>
      <c r="AU3" s="123"/>
    </row>
    <row r="4" spans="1:48" ht="5.0999999999999996" customHeight="1" thickBot="1" x14ac:dyDescent="0.3">
      <c r="C4" s="9"/>
      <c r="D4" s="9"/>
      <c r="E4" s="30"/>
      <c r="F4" s="9"/>
      <c r="G4" s="9"/>
      <c r="H4" s="9"/>
      <c r="I4" s="9"/>
      <c r="AM4" s="30"/>
      <c r="AN4" s="30"/>
      <c r="AP4" s="108"/>
      <c r="AQ4" s="108"/>
      <c r="AR4" s="108"/>
      <c r="AS4" s="108"/>
      <c r="AT4" s="108"/>
      <c r="AU4" s="108"/>
    </row>
    <row r="5" spans="1:48" ht="12.75" customHeight="1" x14ac:dyDescent="0.25">
      <c r="C5" s="60"/>
      <c r="D5" s="62"/>
      <c r="E5" s="34"/>
      <c r="F5" s="60"/>
      <c r="G5" s="61"/>
      <c r="H5" s="61"/>
      <c r="I5" s="62"/>
      <c r="J5" s="51"/>
      <c r="K5" s="31"/>
      <c r="L5" s="32"/>
      <c r="M5" s="32"/>
      <c r="N5" s="33"/>
      <c r="O5" s="51"/>
      <c r="P5" s="63"/>
      <c r="Q5" s="90"/>
      <c r="R5" s="90"/>
      <c r="S5" s="90"/>
      <c r="T5" s="64"/>
      <c r="U5" s="51"/>
      <c r="V5" s="63"/>
      <c r="W5" s="90"/>
      <c r="X5" s="90"/>
      <c r="Y5" s="64"/>
      <c r="Z5" s="51"/>
      <c r="AA5" s="63"/>
      <c r="AB5" s="64"/>
      <c r="AC5" s="51"/>
      <c r="AD5" s="63"/>
      <c r="AE5" s="64"/>
      <c r="AF5" s="51"/>
      <c r="AG5" s="63"/>
      <c r="AH5" s="64"/>
      <c r="AI5" s="51"/>
      <c r="AJ5" s="63"/>
      <c r="AK5" s="64"/>
      <c r="AL5" s="51"/>
      <c r="AM5" s="31"/>
      <c r="AN5" s="33"/>
      <c r="AP5" s="91"/>
      <c r="AQ5" s="92"/>
      <c r="AR5" s="92"/>
      <c r="AS5" s="92"/>
      <c r="AT5" s="92"/>
      <c r="AU5" s="93"/>
    </row>
    <row r="6" spans="1:48" s="30" customFormat="1" x14ac:dyDescent="0.25">
      <c r="A6" s="125" t="s">
        <v>43</v>
      </c>
      <c r="B6" s="94"/>
      <c r="C6" s="35" t="s">
        <v>5</v>
      </c>
      <c r="D6" s="36" t="s">
        <v>7</v>
      </c>
      <c r="E6" s="34"/>
      <c r="F6" s="35" t="s">
        <v>9</v>
      </c>
      <c r="G6" s="34" t="s">
        <v>11</v>
      </c>
      <c r="H6" s="34" t="s">
        <v>13</v>
      </c>
      <c r="I6" s="36" t="s">
        <v>15</v>
      </c>
      <c r="J6" s="34"/>
      <c r="K6" s="35" t="s">
        <v>21</v>
      </c>
      <c r="L6" s="34" t="s">
        <v>23</v>
      </c>
      <c r="M6" s="34" t="s">
        <v>25</v>
      </c>
      <c r="N6" s="36" t="s">
        <v>27</v>
      </c>
      <c r="O6" s="34"/>
      <c r="P6" s="35" t="s">
        <v>38</v>
      </c>
      <c r="Q6" s="34" t="s">
        <v>39</v>
      </c>
      <c r="R6" s="34" t="s">
        <v>40</v>
      </c>
      <c r="S6" s="34" t="s">
        <v>33</v>
      </c>
      <c r="T6" s="36" t="s">
        <v>32</v>
      </c>
      <c r="U6" s="34"/>
      <c r="V6" s="35" t="s">
        <v>71</v>
      </c>
      <c r="W6" s="34" t="s">
        <v>74</v>
      </c>
      <c r="X6" s="34" t="s">
        <v>78</v>
      </c>
      <c r="Y6" s="36" t="s">
        <v>77</v>
      </c>
      <c r="Z6" s="34"/>
      <c r="AA6" s="35" t="s">
        <v>80</v>
      </c>
      <c r="AB6" s="36" t="s">
        <v>107</v>
      </c>
      <c r="AC6" s="34"/>
      <c r="AD6" s="35" t="s">
        <v>84</v>
      </c>
      <c r="AE6" s="36" t="s">
        <v>85</v>
      </c>
      <c r="AF6" s="34"/>
      <c r="AG6" s="35" t="s">
        <v>90</v>
      </c>
      <c r="AH6" s="36" t="s">
        <v>92</v>
      </c>
      <c r="AI6" s="34"/>
      <c r="AJ6" s="35" t="s">
        <v>95</v>
      </c>
      <c r="AK6" s="36" t="s">
        <v>96</v>
      </c>
      <c r="AL6" s="34"/>
      <c r="AM6" s="35"/>
      <c r="AN6" s="36"/>
      <c r="AP6" s="95" t="s">
        <v>571</v>
      </c>
      <c r="AQ6" s="96" t="s">
        <v>65</v>
      </c>
      <c r="AR6" s="96" t="s">
        <v>65</v>
      </c>
      <c r="AS6" s="96" t="s">
        <v>65</v>
      </c>
      <c r="AT6" s="96" t="s">
        <v>65</v>
      </c>
      <c r="AU6" s="97" t="s">
        <v>65</v>
      </c>
    </row>
    <row r="7" spans="1:48" s="30" customFormat="1" x14ac:dyDescent="0.25">
      <c r="A7" s="125"/>
      <c r="B7" s="94"/>
      <c r="C7" s="35" t="s">
        <v>6</v>
      </c>
      <c r="D7" s="36" t="s">
        <v>8</v>
      </c>
      <c r="E7" s="34"/>
      <c r="F7" s="35" t="s">
        <v>10</v>
      </c>
      <c r="G7" s="34" t="s">
        <v>12</v>
      </c>
      <c r="H7" s="34" t="s">
        <v>14</v>
      </c>
      <c r="I7" s="36" t="s">
        <v>16</v>
      </c>
      <c r="J7" s="34"/>
      <c r="K7" s="35" t="s">
        <v>22</v>
      </c>
      <c r="L7" s="34" t="s">
        <v>24</v>
      </c>
      <c r="M7" s="34" t="s">
        <v>26</v>
      </c>
      <c r="N7" s="36" t="s">
        <v>28</v>
      </c>
      <c r="O7" s="34"/>
      <c r="P7" s="35" t="s">
        <v>37</v>
      </c>
      <c r="Q7" s="34" t="s">
        <v>36</v>
      </c>
      <c r="R7" s="34" t="s">
        <v>35</v>
      </c>
      <c r="S7" s="34" t="s">
        <v>34</v>
      </c>
      <c r="T7" s="36" t="s">
        <v>31</v>
      </c>
      <c r="U7" s="34"/>
      <c r="V7" s="35" t="s">
        <v>72</v>
      </c>
      <c r="W7" s="34" t="s">
        <v>73</v>
      </c>
      <c r="X7" s="34" t="s">
        <v>75</v>
      </c>
      <c r="Y7" s="36" t="s">
        <v>76</v>
      </c>
      <c r="Z7" s="34"/>
      <c r="AA7" s="35" t="s">
        <v>81</v>
      </c>
      <c r="AB7" s="36" t="s">
        <v>79</v>
      </c>
      <c r="AC7" s="34"/>
      <c r="AD7" s="35" t="s">
        <v>83</v>
      </c>
      <c r="AE7" s="36" t="s">
        <v>86</v>
      </c>
      <c r="AF7" s="34"/>
      <c r="AG7" s="35" t="s">
        <v>89</v>
      </c>
      <c r="AH7" s="36" t="s">
        <v>91</v>
      </c>
      <c r="AI7" s="34"/>
      <c r="AJ7" s="35" t="s">
        <v>94</v>
      </c>
      <c r="AK7" s="36" t="s">
        <v>97</v>
      </c>
      <c r="AL7" s="34"/>
      <c r="AM7" s="35" t="s">
        <v>99</v>
      </c>
      <c r="AN7" s="36" t="s">
        <v>100</v>
      </c>
      <c r="AP7" s="95" t="s">
        <v>572</v>
      </c>
      <c r="AQ7" s="96" t="s">
        <v>573</v>
      </c>
      <c r="AR7" s="96" t="s">
        <v>574</v>
      </c>
      <c r="AS7" s="96" t="s">
        <v>575</v>
      </c>
      <c r="AT7" s="96" t="s">
        <v>594</v>
      </c>
      <c r="AU7" s="97" t="s">
        <v>576</v>
      </c>
    </row>
    <row r="8" spans="1:48" x14ac:dyDescent="0.25">
      <c r="A8" s="125"/>
      <c r="B8" s="94"/>
      <c r="C8" s="35" t="s">
        <v>19</v>
      </c>
      <c r="D8" s="36" t="s">
        <v>20</v>
      </c>
      <c r="E8" s="34"/>
      <c r="F8" s="35" t="s">
        <v>19</v>
      </c>
      <c r="G8" s="34" t="s">
        <v>19</v>
      </c>
      <c r="H8" s="34" t="s">
        <v>20</v>
      </c>
      <c r="I8" s="36" t="s">
        <v>20</v>
      </c>
      <c r="J8" s="51"/>
      <c r="K8" s="35" t="s">
        <v>19</v>
      </c>
      <c r="L8" s="34" t="s">
        <v>19</v>
      </c>
      <c r="M8" s="34" t="s">
        <v>20</v>
      </c>
      <c r="N8" s="36" t="s">
        <v>20</v>
      </c>
      <c r="O8" s="51"/>
      <c r="P8" s="35" t="s">
        <v>19</v>
      </c>
      <c r="Q8" s="34" t="s">
        <v>19</v>
      </c>
      <c r="R8" s="34" t="s">
        <v>20</v>
      </c>
      <c r="S8" s="34" t="s">
        <v>20</v>
      </c>
      <c r="T8" s="50" t="s">
        <v>41</v>
      </c>
      <c r="U8" s="51"/>
      <c r="V8" s="35" t="s">
        <v>19</v>
      </c>
      <c r="W8" s="34" t="s">
        <v>19</v>
      </c>
      <c r="X8" s="34" t="s">
        <v>20</v>
      </c>
      <c r="Y8" s="36" t="s">
        <v>20</v>
      </c>
      <c r="Z8" s="51"/>
      <c r="AA8" s="35" t="s">
        <v>19</v>
      </c>
      <c r="AB8" s="36" t="s">
        <v>20</v>
      </c>
      <c r="AC8" s="51"/>
      <c r="AD8" s="35" t="s">
        <v>19</v>
      </c>
      <c r="AE8" s="36" t="s">
        <v>20</v>
      </c>
      <c r="AF8" s="51"/>
      <c r="AG8" s="35" t="s">
        <v>19</v>
      </c>
      <c r="AH8" s="36" t="s">
        <v>20</v>
      </c>
      <c r="AI8" s="51"/>
      <c r="AJ8" s="35" t="s">
        <v>19</v>
      </c>
      <c r="AK8" s="36" t="s">
        <v>20</v>
      </c>
      <c r="AL8" s="10"/>
      <c r="AM8" s="66"/>
      <c r="AN8" s="65"/>
      <c r="AP8" s="95" t="s">
        <v>577</v>
      </c>
      <c r="AQ8" s="96" t="s">
        <v>578</v>
      </c>
      <c r="AR8" s="96" t="s">
        <v>579</v>
      </c>
      <c r="AS8" s="96" t="s">
        <v>578</v>
      </c>
      <c r="AT8" s="96" t="s">
        <v>578</v>
      </c>
      <c r="AU8" s="97" t="s">
        <v>578</v>
      </c>
    </row>
    <row r="9" spans="1:48" ht="15.75" thickBot="1" x14ac:dyDescent="0.3">
      <c r="A9" s="125"/>
      <c r="B9" s="94"/>
      <c r="C9" s="15"/>
      <c r="D9" s="16"/>
      <c r="E9" s="2"/>
      <c r="F9" s="15"/>
      <c r="G9" s="17"/>
      <c r="H9" s="17"/>
      <c r="I9" s="16"/>
      <c r="J9" s="51"/>
      <c r="K9" s="37"/>
      <c r="L9" s="38"/>
      <c r="M9" s="38"/>
      <c r="N9" s="39"/>
      <c r="O9" s="51"/>
      <c r="P9" s="52"/>
      <c r="Q9" s="53"/>
      <c r="R9" s="53"/>
      <c r="S9" s="53"/>
      <c r="T9" s="39" t="s">
        <v>30</v>
      </c>
      <c r="U9" s="51"/>
      <c r="V9" s="52"/>
      <c r="W9" s="53"/>
      <c r="X9" s="53"/>
      <c r="Y9" s="54"/>
      <c r="Z9" s="51"/>
      <c r="AA9" s="52"/>
      <c r="AB9" s="54"/>
      <c r="AC9" s="51"/>
      <c r="AD9" s="52"/>
      <c r="AE9" s="54"/>
      <c r="AF9" s="51"/>
      <c r="AG9" s="52"/>
      <c r="AH9" s="54"/>
      <c r="AI9" s="51"/>
      <c r="AJ9" s="37"/>
      <c r="AK9" s="39"/>
      <c r="AL9" s="34"/>
      <c r="AM9" s="52"/>
      <c r="AN9" s="54"/>
      <c r="AP9" s="98"/>
      <c r="AQ9" s="99"/>
      <c r="AR9" s="99"/>
      <c r="AS9" s="99"/>
      <c r="AT9" s="99"/>
      <c r="AU9" s="100"/>
    </row>
    <row r="10" spans="1:48" ht="5.0999999999999996" customHeight="1" x14ac:dyDescent="0.25">
      <c r="A10" s="94"/>
      <c r="B10" s="94"/>
      <c r="C10" s="2"/>
      <c r="D10" s="2"/>
      <c r="E10" s="2"/>
      <c r="F10" s="2"/>
      <c r="G10" s="2"/>
      <c r="H10" s="2"/>
      <c r="I10" s="2"/>
      <c r="J10" s="51"/>
      <c r="K10" s="34"/>
      <c r="L10" s="34"/>
      <c r="M10" s="34"/>
      <c r="N10" s="34"/>
      <c r="O10" s="51"/>
      <c r="P10" s="51"/>
      <c r="Q10" s="51"/>
      <c r="R10" s="51"/>
      <c r="S10" s="51"/>
      <c r="T10" s="10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34"/>
      <c r="AK10" s="34"/>
      <c r="AL10" s="34"/>
      <c r="AM10" s="51"/>
      <c r="AN10" s="51"/>
    </row>
    <row r="11" spans="1:48" x14ac:dyDescent="0.25">
      <c r="A11" s="46" t="s">
        <v>44</v>
      </c>
      <c r="B11" s="46"/>
      <c r="C11" s="25"/>
      <c r="D11" s="25"/>
      <c r="E11" s="2"/>
      <c r="F11" s="25"/>
      <c r="G11" s="25"/>
      <c r="H11" s="25"/>
      <c r="I11" s="25"/>
      <c r="J11" s="30"/>
      <c r="K11" s="73">
        <f>+Abescon!C17</f>
        <v>1047</v>
      </c>
      <c r="L11" s="73">
        <f>+Abescon!D17</f>
        <v>984</v>
      </c>
      <c r="M11" s="73">
        <f>+Abescon!E17</f>
        <v>1192</v>
      </c>
      <c r="N11" s="73">
        <f>+Abescon!F17</f>
        <v>1175</v>
      </c>
      <c r="O11" s="30"/>
      <c r="P11" s="41"/>
      <c r="Q11" s="41"/>
      <c r="R11" s="41"/>
      <c r="S11" s="41"/>
      <c r="T11" s="41"/>
      <c r="U11" s="30"/>
      <c r="V11" s="41"/>
      <c r="W11" s="41"/>
      <c r="X11" s="41"/>
      <c r="Y11" s="41"/>
      <c r="Z11" s="30"/>
      <c r="AA11" s="73">
        <f>+Abescon!H17</f>
        <v>820</v>
      </c>
      <c r="AB11" s="73">
        <f>+Abescon!I17</f>
        <v>1391</v>
      </c>
      <c r="AC11" s="30"/>
      <c r="AD11" s="73">
        <f>+Abescon!K17</f>
        <v>919</v>
      </c>
      <c r="AE11" s="73">
        <f>+Abescon!L17</f>
        <v>1248</v>
      </c>
      <c r="AF11" s="30"/>
      <c r="AG11" s="41"/>
      <c r="AH11" s="41"/>
      <c r="AI11" s="30"/>
      <c r="AJ11" s="73">
        <f>+Abescon!N17</f>
        <v>1174</v>
      </c>
      <c r="AK11" s="73">
        <f>+Abescon!O17</f>
        <v>1015</v>
      </c>
      <c r="AL11" s="30"/>
      <c r="AM11" s="73">
        <f>+Abescon!AG17</f>
        <v>1377</v>
      </c>
      <c r="AN11" s="73">
        <f>+Abescon!AH17</f>
        <v>596</v>
      </c>
      <c r="AP11" s="101">
        <f>6645</f>
        <v>6645</v>
      </c>
      <c r="AQ11" s="101">
        <f>+Abescon!AJ17</f>
        <v>2270</v>
      </c>
      <c r="AR11" s="101">
        <f>+Abescon!AK17</f>
        <v>287</v>
      </c>
      <c r="AS11" s="101">
        <f>+Abescon!AL17</f>
        <v>57</v>
      </c>
      <c r="AT11" s="101">
        <f>+Abescon!AM17</f>
        <v>5</v>
      </c>
      <c r="AU11" s="101">
        <f>+SUM(AQ11:AT11)</f>
        <v>2619</v>
      </c>
    </row>
    <row r="12" spans="1:48" x14ac:dyDescent="0.25">
      <c r="A12" s="46" t="s">
        <v>45</v>
      </c>
      <c r="B12" s="46"/>
      <c r="C12" s="25"/>
      <c r="D12" s="25"/>
      <c r="E12" s="2"/>
      <c r="F12" s="25"/>
      <c r="G12" s="25"/>
      <c r="H12" s="25"/>
      <c r="I12" s="25"/>
      <c r="J12" s="30"/>
      <c r="K12" s="73">
        <f>+'Atlantic City'!C32</f>
        <v>2308</v>
      </c>
      <c r="L12" s="73">
        <f>+'Atlantic City'!D32</f>
        <v>2187</v>
      </c>
      <c r="M12" s="73">
        <f>+'Atlantic City'!E32</f>
        <v>915</v>
      </c>
      <c r="N12" s="73">
        <f>+'Atlantic City'!F32</f>
        <v>878</v>
      </c>
      <c r="O12" s="30"/>
      <c r="P12" s="41"/>
      <c r="Q12" s="41"/>
      <c r="R12" s="41"/>
      <c r="S12" s="41"/>
      <c r="T12" s="41"/>
      <c r="U12" s="30"/>
      <c r="V12" s="41"/>
      <c r="W12" s="41"/>
      <c r="X12" s="41"/>
      <c r="Y12" s="41"/>
      <c r="Z12" s="30"/>
      <c r="AA12" s="73">
        <f>+'Atlantic City'!H32</f>
        <v>1988</v>
      </c>
      <c r="AB12" s="73">
        <f>+'Atlantic City'!I32</f>
        <v>1137</v>
      </c>
      <c r="AC12" s="102"/>
      <c r="AD12" s="73">
        <f>+'Atlantic City'!K32</f>
        <v>2039</v>
      </c>
      <c r="AE12" s="73">
        <f>+'Atlantic City'!L32</f>
        <v>933</v>
      </c>
      <c r="AF12" s="30"/>
      <c r="AG12" s="73">
        <f>+'Atlantic City'!N32</f>
        <v>1919</v>
      </c>
      <c r="AH12" s="73">
        <f>+'Atlantic City'!O32</f>
        <v>540</v>
      </c>
      <c r="AI12" s="30"/>
      <c r="AJ12" s="41"/>
      <c r="AK12" s="41"/>
      <c r="AL12" s="30"/>
      <c r="AM12" s="73">
        <f>+'Atlantic City'!AQ32</f>
        <v>1448</v>
      </c>
      <c r="AN12" s="73">
        <f>+'Atlantic City'!AR32</f>
        <v>377</v>
      </c>
      <c r="AP12" s="109">
        <f>23824</f>
        <v>23824</v>
      </c>
      <c r="AQ12" s="101">
        <f>+'Atlantic City'!AT32</f>
        <v>3750</v>
      </c>
      <c r="AR12" s="101">
        <f>+'Atlantic City'!AU32</f>
        <v>2109</v>
      </c>
      <c r="AS12" s="101">
        <f>+'Atlantic City'!AV32</f>
        <v>332</v>
      </c>
      <c r="AT12" s="101">
        <f>+'Atlantic City'!AW32</f>
        <v>41</v>
      </c>
      <c r="AU12" s="101">
        <f t="shared" ref="AU12:AU33" si="0">+SUM(AQ12:AT12)</f>
        <v>6232</v>
      </c>
      <c r="AV12" s="24">
        <f>+AP12*0.01</f>
        <v>238.24</v>
      </c>
    </row>
    <row r="13" spans="1:48" x14ac:dyDescent="0.25">
      <c r="A13" s="46" t="s">
        <v>46</v>
      </c>
      <c r="B13" s="46"/>
      <c r="C13" s="41"/>
      <c r="D13" s="41"/>
      <c r="E13" s="30"/>
      <c r="F13" s="41"/>
      <c r="G13" s="41"/>
      <c r="H13" s="41"/>
      <c r="I13" s="41"/>
      <c r="J13" s="30"/>
      <c r="K13" s="73">
        <f>+Brigantine!C15</f>
        <v>712</v>
      </c>
      <c r="L13" s="73">
        <f>+Brigantine!D15</f>
        <v>689</v>
      </c>
      <c r="M13" s="73">
        <f>+Brigantine!E15</f>
        <v>1565</v>
      </c>
      <c r="N13" s="73">
        <f>+Brigantine!F15</f>
        <v>1505</v>
      </c>
      <c r="O13" s="30"/>
      <c r="P13" s="41"/>
      <c r="Q13" s="41"/>
      <c r="R13" s="41"/>
      <c r="S13" s="41"/>
      <c r="T13" s="41"/>
      <c r="U13" s="30"/>
      <c r="V13" s="41"/>
      <c r="W13" s="41"/>
      <c r="X13" s="41"/>
      <c r="Y13" s="41"/>
      <c r="Z13" s="30"/>
      <c r="AA13" s="73">
        <f>+Brigantine!H15</f>
        <v>621</v>
      </c>
      <c r="AB13" s="73">
        <f>+Brigantine!I15</f>
        <v>1602</v>
      </c>
      <c r="AC13" s="30"/>
      <c r="AD13" s="73">
        <f>+Brigantine!K15</f>
        <v>674</v>
      </c>
      <c r="AE13" s="73">
        <f>+Brigantine!L15</f>
        <v>1533</v>
      </c>
      <c r="AF13" s="30"/>
      <c r="AG13" s="41"/>
      <c r="AH13" s="41"/>
      <c r="AI13" s="30"/>
      <c r="AJ13" s="73">
        <f>+Brigantine!N15</f>
        <v>783</v>
      </c>
      <c r="AK13" s="73">
        <f>+Brigantine!O15</f>
        <v>1427</v>
      </c>
      <c r="AL13" s="30"/>
      <c r="AM13" s="73">
        <f>+Brigantine!T15</f>
        <v>1473</v>
      </c>
      <c r="AN13" s="73">
        <f>+Brigantine!U15</f>
        <v>525</v>
      </c>
      <c r="AP13" s="109">
        <f>6904</f>
        <v>6904</v>
      </c>
      <c r="AQ13" s="101">
        <f>+Brigantine!W15</f>
        <v>2271</v>
      </c>
      <c r="AR13" s="101">
        <f>+Brigantine!X15</f>
        <v>351</v>
      </c>
      <c r="AS13" s="101">
        <f>+Brigantine!Y15</f>
        <v>80</v>
      </c>
      <c r="AT13" s="101">
        <f>+Brigantine!Z15</f>
        <v>2</v>
      </c>
      <c r="AU13" s="101">
        <f t="shared" si="0"/>
        <v>2704</v>
      </c>
    </row>
    <row r="14" spans="1:48" x14ac:dyDescent="0.25">
      <c r="A14" s="46" t="s">
        <v>47</v>
      </c>
      <c r="B14" s="46"/>
      <c r="C14" s="41"/>
      <c r="D14" s="41"/>
      <c r="E14" s="30"/>
      <c r="F14" s="41"/>
      <c r="G14" s="41"/>
      <c r="H14" s="41"/>
      <c r="I14" s="41"/>
      <c r="J14" s="30"/>
      <c r="K14" s="73">
        <f>+'Buena Borough'!C13</f>
        <v>281</v>
      </c>
      <c r="L14" s="73">
        <f>+'Buena Borough'!D13</f>
        <v>277</v>
      </c>
      <c r="M14" s="73">
        <f>+'Buena Borough'!E13</f>
        <v>368</v>
      </c>
      <c r="N14" s="73">
        <f>+'Buena Borough'!F13</f>
        <v>360</v>
      </c>
      <c r="O14" s="30"/>
      <c r="P14" s="41"/>
      <c r="Q14" s="41"/>
      <c r="R14" s="41"/>
      <c r="S14" s="41"/>
      <c r="T14" s="41"/>
      <c r="U14" s="30"/>
      <c r="V14" s="41"/>
      <c r="W14" s="41"/>
      <c r="X14" s="41"/>
      <c r="Y14" s="41"/>
      <c r="Z14" s="30"/>
      <c r="AA14" s="73">
        <f>+'Buena Borough'!H13</f>
        <v>250</v>
      </c>
      <c r="AB14" s="73">
        <f>+'Buena Borough'!I13</f>
        <v>394</v>
      </c>
      <c r="AC14" s="113"/>
      <c r="AD14" s="73">
        <f>+'Buena Borough'!K13</f>
        <v>252</v>
      </c>
      <c r="AE14" s="73">
        <f>+'Buena Borough'!L13</f>
        <v>385</v>
      </c>
      <c r="AF14" s="30"/>
      <c r="AG14" s="41"/>
      <c r="AH14" s="41"/>
      <c r="AI14" s="30"/>
      <c r="AJ14" s="41"/>
      <c r="AK14" s="41"/>
      <c r="AL14" s="30"/>
      <c r="AM14" s="73">
        <f>+'Buena Borough'!Y13</f>
        <v>331</v>
      </c>
      <c r="AN14" s="73">
        <f>+'Buena Borough'!Z13</f>
        <v>165</v>
      </c>
      <c r="AP14" s="109">
        <f>3085</f>
        <v>3085</v>
      </c>
      <c r="AQ14" s="101">
        <f>+'Buena Borough'!AB13</f>
        <v>669</v>
      </c>
      <c r="AR14" s="101">
        <f>+'Buena Borough'!AC13</f>
        <v>83</v>
      </c>
      <c r="AS14" s="101">
        <f>+'Buena Borough'!AD13</f>
        <v>13</v>
      </c>
      <c r="AT14" s="101">
        <f>+'Buena Borough'!AE13</f>
        <v>0</v>
      </c>
      <c r="AU14" s="101">
        <f t="shared" si="0"/>
        <v>765</v>
      </c>
    </row>
    <row r="15" spans="1:48" x14ac:dyDescent="0.25">
      <c r="A15" s="46" t="s">
        <v>48</v>
      </c>
      <c r="B15" s="46"/>
      <c r="C15" s="41"/>
      <c r="D15" s="41"/>
      <c r="E15" s="30"/>
      <c r="F15" s="41"/>
      <c r="G15" s="41"/>
      <c r="H15" s="41"/>
      <c r="I15" s="41"/>
      <c r="J15" s="30"/>
      <c r="K15" s="73">
        <f>+'Buena Vista Twp'!C16</f>
        <v>622</v>
      </c>
      <c r="L15" s="73">
        <f>+'Buena Vista Twp'!D16</f>
        <v>657</v>
      </c>
      <c r="M15" s="73">
        <f>+'Buena Vista Twp'!E16</f>
        <v>651</v>
      </c>
      <c r="N15" s="73">
        <f>+'Buena Vista Twp'!F16</f>
        <v>611</v>
      </c>
      <c r="O15" s="30"/>
      <c r="P15" s="41"/>
      <c r="Q15" s="41"/>
      <c r="R15" s="41"/>
      <c r="S15" s="41"/>
      <c r="T15" s="41"/>
      <c r="U15" s="30"/>
      <c r="V15" s="41"/>
      <c r="W15" s="41"/>
      <c r="X15" s="41"/>
      <c r="Y15" s="41"/>
      <c r="Z15" s="30"/>
      <c r="AA15" s="73">
        <f>+'Buena Vista Twp'!H16</f>
        <v>564</v>
      </c>
      <c r="AB15" s="73">
        <f>+'Buena Vista Twp'!I16</f>
        <v>689</v>
      </c>
      <c r="AC15" s="30"/>
      <c r="AD15" s="73">
        <f>+'Buena Vista Twp'!K16</f>
        <v>565</v>
      </c>
      <c r="AE15" s="73">
        <f>+'Buena Vista Twp'!L16</f>
        <v>691</v>
      </c>
      <c r="AF15" s="30"/>
      <c r="AG15" s="41"/>
      <c r="AH15" s="41"/>
      <c r="AI15" s="30"/>
      <c r="AJ15" s="41"/>
      <c r="AK15" s="41"/>
      <c r="AL15" s="30"/>
      <c r="AM15" s="73">
        <f>+'Buena Vista Twp'!Y16</f>
        <v>725</v>
      </c>
      <c r="AN15" s="73">
        <f>+'Buena Vista Twp'!Z16</f>
        <v>375</v>
      </c>
      <c r="AP15" s="109">
        <f>5389</f>
        <v>5389</v>
      </c>
      <c r="AQ15" s="101">
        <f>+'Buena Vista Twp'!AB16</f>
        <v>1324</v>
      </c>
      <c r="AR15" s="101">
        <f>+'Buena Vista Twp'!AC16</f>
        <v>202</v>
      </c>
      <c r="AS15" s="101">
        <f>+'Buena Vista Twp'!AD16</f>
        <v>28</v>
      </c>
      <c r="AT15" s="101">
        <f>+'Buena Vista Twp'!AE16</f>
        <v>1</v>
      </c>
      <c r="AU15" s="101">
        <f t="shared" si="0"/>
        <v>1555</v>
      </c>
    </row>
    <row r="16" spans="1:48" x14ac:dyDescent="0.25">
      <c r="A16" s="46" t="s">
        <v>0</v>
      </c>
      <c r="B16" s="46"/>
      <c r="C16" s="73">
        <f>+'Corbin City'!C12</f>
        <v>50</v>
      </c>
      <c r="D16" s="73">
        <f>+'Corbin City'!D12</f>
        <v>94</v>
      </c>
      <c r="E16" s="30"/>
      <c r="F16" s="73">
        <f>+'Corbin City'!F12</f>
        <v>42</v>
      </c>
      <c r="G16" s="73">
        <f>+'Corbin City'!G12</f>
        <v>40</v>
      </c>
      <c r="H16" s="73">
        <f>+'Corbin City'!H12</f>
        <v>100</v>
      </c>
      <c r="I16" s="73">
        <f>+'Corbin City'!I12</f>
        <v>102</v>
      </c>
      <c r="J16" s="30"/>
      <c r="K16" s="41"/>
      <c r="L16" s="41"/>
      <c r="M16" s="41"/>
      <c r="N16" s="41"/>
      <c r="O16" s="30"/>
      <c r="P16" s="41"/>
      <c r="Q16" s="41"/>
      <c r="R16" s="41"/>
      <c r="S16" s="41"/>
      <c r="T16" s="41"/>
      <c r="U16" s="30"/>
      <c r="V16" s="41"/>
      <c r="W16" s="41"/>
      <c r="X16" s="41"/>
      <c r="Y16" s="41"/>
      <c r="Z16" s="30"/>
      <c r="AA16" s="73">
        <f>+'Corbin City'!K12</f>
        <v>32</v>
      </c>
      <c r="AB16" s="73">
        <f>+'Corbin City'!L12</f>
        <v>109</v>
      </c>
      <c r="AC16" s="30"/>
      <c r="AD16" s="73">
        <f>+'Corbin City'!N12</f>
        <v>32</v>
      </c>
      <c r="AE16" s="73">
        <f>+'Corbin City'!O12</f>
        <v>106</v>
      </c>
      <c r="AF16" s="30"/>
      <c r="AG16" s="41"/>
      <c r="AH16" s="41"/>
      <c r="AI16" s="30"/>
      <c r="AJ16" s="41"/>
      <c r="AK16" s="41"/>
      <c r="AL16" s="30"/>
      <c r="AM16" s="73">
        <f>+'Corbin City'!T12</f>
        <v>85</v>
      </c>
      <c r="AN16" s="73">
        <f>+'Corbin City'!U12</f>
        <v>48</v>
      </c>
      <c r="AP16" s="109">
        <f>374</f>
        <v>374</v>
      </c>
      <c r="AQ16" s="109">
        <f>+'Corbin City'!W12</f>
        <v>149</v>
      </c>
      <c r="AR16" s="109">
        <f>+'Corbin City'!X12</f>
        <v>24</v>
      </c>
      <c r="AS16" s="109">
        <f>+'Corbin City'!Y12</f>
        <v>3</v>
      </c>
      <c r="AT16" s="109">
        <f>+'Corbin City'!Z12</f>
        <v>0</v>
      </c>
      <c r="AU16" s="101">
        <f t="shared" si="0"/>
        <v>176</v>
      </c>
    </row>
    <row r="17" spans="1:48" x14ac:dyDescent="0.25">
      <c r="A17" s="46" t="s">
        <v>49</v>
      </c>
      <c r="B17" s="46"/>
      <c r="C17" s="41"/>
      <c r="D17" s="41"/>
      <c r="E17" s="30"/>
      <c r="F17" s="41"/>
      <c r="G17" s="41"/>
      <c r="H17" s="41"/>
      <c r="I17" s="41"/>
      <c r="J17" s="30"/>
      <c r="K17" s="73">
        <f>+'Egg Harbor City'!C17</f>
        <v>352</v>
      </c>
      <c r="L17" s="73">
        <f>+'Egg Harbor City'!D17</f>
        <v>334</v>
      </c>
      <c r="M17" s="73">
        <f>+'Egg Harbor City'!E17</f>
        <v>357</v>
      </c>
      <c r="N17" s="73">
        <f>+'Egg Harbor City'!F17</f>
        <v>364</v>
      </c>
      <c r="O17" s="30"/>
      <c r="P17" s="41"/>
      <c r="Q17" s="41"/>
      <c r="R17" s="41"/>
      <c r="S17" s="41"/>
      <c r="T17" s="41"/>
      <c r="U17" s="30"/>
      <c r="V17" s="41"/>
      <c r="W17" s="41"/>
      <c r="X17" s="41"/>
      <c r="Y17" s="41"/>
      <c r="Z17" s="30"/>
      <c r="AA17" s="73">
        <f>+'Egg Harbor City'!H17</f>
        <v>295</v>
      </c>
      <c r="AB17" s="73">
        <f>+'Egg Harbor City'!I17</f>
        <v>397</v>
      </c>
      <c r="AC17" s="30"/>
      <c r="AD17" s="73">
        <f>+'Egg Harbor City'!K17</f>
        <v>293</v>
      </c>
      <c r="AE17" s="73">
        <f>+'Egg Harbor City'!L17</f>
        <v>398</v>
      </c>
      <c r="AF17" s="30"/>
      <c r="AG17" s="41"/>
      <c r="AH17" s="41"/>
      <c r="AI17" s="30"/>
      <c r="AJ17" s="41"/>
      <c r="AK17" s="41"/>
      <c r="AL17" s="30"/>
      <c r="AM17" s="73">
        <f>+'Egg Harbor City'!Z17</f>
        <v>320</v>
      </c>
      <c r="AN17" s="73">
        <f>+'Egg Harbor City'!AA17</f>
        <v>228</v>
      </c>
      <c r="AP17" s="109">
        <f>2857</f>
        <v>2857</v>
      </c>
      <c r="AQ17" s="101">
        <f>+'Egg Harbor City'!AC17</f>
        <v>742</v>
      </c>
      <c r="AR17" s="101">
        <f>+'Egg Harbor City'!AD17</f>
        <v>127</v>
      </c>
      <c r="AS17" s="101">
        <f>+'Egg Harbor City'!AE17</f>
        <v>21</v>
      </c>
      <c r="AT17" s="101">
        <f>+'Egg Harbor City'!AF17</f>
        <v>3</v>
      </c>
      <c r="AU17" s="101">
        <f t="shared" si="0"/>
        <v>893</v>
      </c>
    </row>
    <row r="18" spans="1:48" x14ac:dyDescent="0.25">
      <c r="A18" s="46" t="s">
        <v>50</v>
      </c>
      <c r="B18" s="46"/>
      <c r="C18" s="41"/>
      <c r="D18" s="41"/>
      <c r="E18" s="30"/>
      <c r="F18" s="41"/>
      <c r="G18" s="41"/>
      <c r="H18" s="41"/>
      <c r="I18" s="41"/>
      <c r="J18" s="30"/>
      <c r="K18" s="73">
        <f>+'Egg Harbor Twp'!C34</f>
        <v>3464</v>
      </c>
      <c r="L18" s="73">
        <f>+'Egg Harbor Twp'!D34</f>
        <v>3235</v>
      </c>
      <c r="M18" s="73">
        <f>+'Egg Harbor Twp'!E34</f>
        <v>4169</v>
      </c>
      <c r="N18" s="73">
        <f>+'Egg Harbor Twp'!F34</f>
        <v>4242</v>
      </c>
      <c r="O18" s="30"/>
      <c r="P18" s="41"/>
      <c r="Q18" s="41"/>
      <c r="R18" s="41"/>
      <c r="S18" s="41"/>
      <c r="T18" s="41"/>
      <c r="U18" s="30"/>
      <c r="V18" s="41"/>
      <c r="W18" s="41"/>
      <c r="X18" s="41"/>
      <c r="Y18" s="41"/>
      <c r="Z18" s="30"/>
      <c r="AA18" s="73">
        <f>+'Egg Harbor Twp'!H34</f>
        <v>2764</v>
      </c>
      <c r="AB18" s="73">
        <f>+'Egg Harbor Twp'!I34</f>
        <v>4812</v>
      </c>
      <c r="AC18" s="30"/>
      <c r="AD18" s="73">
        <f>+'Egg Harbor Twp'!K34</f>
        <v>2949</v>
      </c>
      <c r="AE18" s="73">
        <f>+'Egg Harbor Twp'!L34</f>
        <v>4534</v>
      </c>
      <c r="AF18" s="30"/>
      <c r="AG18" s="73">
        <f>+'Egg Harbor Twp'!N34</f>
        <v>50</v>
      </c>
      <c r="AH18" s="73">
        <f>+'Egg Harbor Twp'!O34</f>
        <v>61</v>
      </c>
      <c r="AI18" s="30"/>
      <c r="AJ18" s="41"/>
      <c r="AK18" s="41"/>
      <c r="AL18" s="30"/>
      <c r="AM18" s="73">
        <f>+'Egg Harbor Twp'!AC34</f>
        <v>4118</v>
      </c>
      <c r="AN18" s="73">
        <f>+'Egg Harbor Twp'!AD34</f>
        <v>2407</v>
      </c>
      <c r="AP18" s="109">
        <f>32186</f>
        <v>32186</v>
      </c>
      <c r="AQ18" s="101">
        <f>+'Egg Harbor Twp'!AF34</f>
        <v>7851</v>
      </c>
      <c r="AR18" s="101">
        <f>+'Egg Harbor Twp'!AG34</f>
        <v>1261</v>
      </c>
      <c r="AS18" s="101">
        <f>+'Egg Harbor Twp'!AH34</f>
        <v>280</v>
      </c>
      <c r="AT18" s="101">
        <f>+'Egg Harbor Twp'!AI34</f>
        <v>11</v>
      </c>
      <c r="AU18" s="101">
        <f t="shared" si="0"/>
        <v>9403</v>
      </c>
    </row>
    <row r="19" spans="1:48" x14ac:dyDescent="0.25">
      <c r="A19" s="46" t="s">
        <v>1</v>
      </c>
      <c r="B19" s="46"/>
      <c r="C19" s="73">
        <f>+'Estell Manor'!C12</f>
        <v>188</v>
      </c>
      <c r="D19" s="73">
        <f>+'Estell Manor'!D12</f>
        <v>350</v>
      </c>
      <c r="E19" s="30"/>
      <c r="F19" s="73">
        <f>+'Estell Manor'!F12</f>
        <v>167</v>
      </c>
      <c r="G19" s="73">
        <f>+'Estell Manor'!G12</f>
        <v>164</v>
      </c>
      <c r="H19" s="73">
        <f>+'Estell Manor'!H12</f>
        <v>364</v>
      </c>
      <c r="I19" s="73">
        <f>+'Estell Manor'!I12</f>
        <v>351</v>
      </c>
      <c r="J19" s="30"/>
      <c r="K19" s="41"/>
      <c r="L19" s="41"/>
      <c r="M19" s="41"/>
      <c r="N19" s="41"/>
      <c r="O19" s="30"/>
      <c r="P19" s="41"/>
      <c r="Q19" s="41"/>
      <c r="R19" s="41"/>
      <c r="S19" s="41"/>
      <c r="T19" s="41"/>
      <c r="U19" s="30"/>
      <c r="V19" s="41"/>
      <c r="W19" s="41"/>
      <c r="X19" s="41"/>
      <c r="Y19" s="41"/>
      <c r="Z19" s="30"/>
      <c r="AA19" s="73">
        <f>+'Estell Manor'!K12</f>
        <v>115</v>
      </c>
      <c r="AB19" s="73">
        <f>+'Estell Manor'!L12</f>
        <v>415</v>
      </c>
      <c r="AC19" s="30"/>
      <c r="AD19" s="73">
        <f>+'Estell Manor'!N12</f>
        <v>111</v>
      </c>
      <c r="AE19" s="73">
        <f>+'Estell Manor'!O12</f>
        <v>407</v>
      </c>
      <c r="AF19" s="30"/>
      <c r="AG19" s="41"/>
      <c r="AH19" s="41"/>
      <c r="AI19" s="30"/>
      <c r="AJ19" s="41"/>
      <c r="AK19" s="41"/>
      <c r="AL19" s="30"/>
      <c r="AM19" s="73">
        <f>+'Estell Manor'!AD12</f>
        <v>278</v>
      </c>
      <c r="AN19" s="73">
        <f>+'Estell Manor'!AE12</f>
        <v>210</v>
      </c>
      <c r="AP19" s="109">
        <f>1363</f>
        <v>1363</v>
      </c>
      <c r="AQ19" s="101">
        <f>+'Estell Manor'!AG12</f>
        <v>557</v>
      </c>
      <c r="AR19" s="101">
        <f>+'Estell Manor'!AH12</f>
        <v>73</v>
      </c>
      <c r="AS19" s="101">
        <f>+'Estell Manor'!AI12</f>
        <v>28</v>
      </c>
      <c r="AT19" s="101">
        <f>+'Estell Manor'!AJ12</f>
        <v>0</v>
      </c>
      <c r="AU19" s="101">
        <f t="shared" si="0"/>
        <v>658</v>
      </c>
    </row>
    <row r="20" spans="1:48" x14ac:dyDescent="0.25">
      <c r="A20" s="46" t="s">
        <v>51</v>
      </c>
      <c r="B20" s="46"/>
      <c r="C20" s="41"/>
      <c r="D20" s="41"/>
      <c r="E20" s="30"/>
      <c r="F20" s="41"/>
      <c r="G20" s="41"/>
      <c r="H20" s="41"/>
      <c r="I20" s="41"/>
      <c r="J20" s="30"/>
      <c r="K20" s="73">
        <f>+Folsom!C12</f>
        <v>93</v>
      </c>
      <c r="L20" s="73">
        <f>+Folsom!D12</f>
        <v>92</v>
      </c>
      <c r="M20" s="73">
        <f>+Folsom!E12</f>
        <v>214</v>
      </c>
      <c r="N20" s="73">
        <f>+Folsom!F12</f>
        <v>215</v>
      </c>
      <c r="O20" s="30"/>
      <c r="P20" s="41"/>
      <c r="Q20" s="41"/>
      <c r="R20" s="41"/>
      <c r="S20" s="41"/>
      <c r="T20" s="41"/>
      <c r="U20" s="30"/>
      <c r="V20" s="41"/>
      <c r="W20" s="41"/>
      <c r="X20" s="41"/>
      <c r="Y20" s="41"/>
      <c r="Z20" s="30"/>
      <c r="AA20" s="73">
        <f>+Folsom!H12</f>
        <v>91</v>
      </c>
      <c r="AB20" s="73">
        <f>+Folsom!I12</f>
        <v>216</v>
      </c>
      <c r="AC20" s="30"/>
      <c r="AD20" s="73">
        <f>+Folsom!K12</f>
        <v>83</v>
      </c>
      <c r="AE20" s="73">
        <f>+Folsom!L12</f>
        <v>217</v>
      </c>
      <c r="AF20" s="30"/>
      <c r="AG20" s="41"/>
      <c r="AH20" s="41"/>
      <c r="AI20" s="30"/>
      <c r="AJ20" s="41"/>
      <c r="AK20" s="41"/>
      <c r="AL20" s="30"/>
      <c r="AM20" s="73">
        <f>+Folsom!Y12</f>
        <v>172</v>
      </c>
      <c r="AN20" s="73">
        <f>+Folsom!Z12</f>
        <v>115</v>
      </c>
      <c r="AP20" s="109">
        <f>1344</f>
        <v>1344</v>
      </c>
      <c r="AQ20" s="101">
        <f>+Folsom!AB12</f>
        <v>322</v>
      </c>
      <c r="AR20" s="101">
        <f>+Folsom!AC12</f>
        <v>41</v>
      </c>
      <c r="AS20" s="101">
        <f>+Folsom!AD12</f>
        <v>8</v>
      </c>
      <c r="AT20" s="101">
        <f>+Folsom!AE12</f>
        <v>0</v>
      </c>
      <c r="AU20" s="101">
        <f t="shared" si="0"/>
        <v>371</v>
      </c>
    </row>
    <row r="21" spans="1:48" x14ac:dyDescent="0.25">
      <c r="A21" s="46" t="s">
        <v>52</v>
      </c>
      <c r="B21" s="46"/>
      <c r="C21" s="41"/>
      <c r="D21" s="41"/>
      <c r="E21" s="30"/>
      <c r="F21" s="41"/>
      <c r="G21" s="41"/>
      <c r="H21" s="41"/>
      <c r="I21" s="41"/>
      <c r="J21" s="30"/>
      <c r="K21" s="41"/>
      <c r="L21" s="41"/>
      <c r="M21" s="41"/>
      <c r="N21" s="41"/>
      <c r="O21" s="30"/>
      <c r="P21" s="41"/>
      <c r="Q21" s="41"/>
      <c r="R21" s="41"/>
      <c r="S21" s="41"/>
      <c r="T21" s="41"/>
      <c r="U21" s="30"/>
      <c r="V21" s="73">
        <f>+'Galloway Twp'!C29</f>
        <v>3008</v>
      </c>
      <c r="W21" s="73">
        <f>+'Galloway Twp'!D29</f>
        <v>2855</v>
      </c>
      <c r="X21" s="73">
        <f>+'Galloway Twp'!E29</f>
        <v>3992</v>
      </c>
      <c r="Y21" s="73">
        <f>+'Galloway Twp'!F29</f>
        <v>4026</v>
      </c>
      <c r="Z21" s="30"/>
      <c r="AA21" s="73">
        <f>+'Galloway Twp'!H29</f>
        <v>2676</v>
      </c>
      <c r="AB21" s="73">
        <f>+'Galloway Twp'!I29</f>
        <v>4403</v>
      </c>
      <c r="AC21" s="30"/>
      <c r="AD21" s="73">
        <f>+'Galloway Twp'!K29</f>
        <v>2793</v>
      </c>
      <c r="AE21" s="73">
        <f>+'Galloway Twp'!L29</f>
        <v>4205</v>
      </c>
      <c r="AF21" s="30"/>
      <c r="AG21" s="41"/>
      <c r="AH21" s="41"/>
      <c r="AI21" s="30"/>
      <c r="AJ21" s="73">
        <f>+'Galloway Twp'!N29</f>
        <v>2938</v>
      </c>
      <c r="AK21" s="73">
        <f>+'Galloway Twp'!O29</f>
        <v>4044</v>
      </c>
      <c r="AL21" s="30"/>
      <c r="AM21" s="73">
        <f>+'Galloway Twp'!AG29</f>
        <v>4241</v>
      </c>
      <c r="AN21" s="73">
        <f>+'Galloway Twp'!AH29</f>
        <v>1917</v>
      </c>
      <c r="AP21" s="109">
        <f>26243</f>
        <v>26243</v>
      </c>
      <c r="AQ21" s="101">
        <f>+'Galloway Twp'!AJ29</f>
        <v>7418</v>
      </c>
      <c r="AR21" s="101">
        <f>+'Galloway Twp'!AK29</f>
        <v>1059</v>
      </c>
      <c r="AS21" s="101">
        <f>+'Galloway Twp'!AL29</f>
        <v>231</v>
      </c>
      <c r="AT21" s="101">
        <f>+'Galloway Twp'!AM29</f>
        <v>3</v>
      </c>
      <c r="AU21" s="101">
        <f t="shared" si="0"/>
        <v>8711</v>
      </c>
    </row>
    <row r="22" spans="1:48" x14ac:dyDescent="0.25">
      <c r="A22" s="46" t="s">
        <v>53</v>
      </c>
      <c r="B22" s="46"/>
      <c r="C22" s="41"/>
      <c r="D22" s="41"/>
      <c r="E22" s="30"/>
      <c r="F22" s="41"/>
      <c r="G22" s="41"/>
      <c r="H22" s="41"/>
      <c r="I22" s="41"/>
      <c r="J22" s="30"/>
      <c r="K22" s="73">
        <f>+'Hamilton Twp'!C26</f>
        <v>2150</v>
      </c>
      <c r="L22" s="73">
        <f>+'Hamilton Twp'!D26</f>
        <v>2054</v>
      </c>
      <c r="M22" s="73">
        <f>+'Hamilton Twp'!E26</f>
        <v>2417</v>
      </c>
      <c r="N22" s="73">
        <f>+'Hamilton Twp'!F26</f>
        <v>2418</v>
      </c>
      <c r="O22" s="30"/>
      <c r="P22" s="41"/>
      <c r="Q22" s="41"/>
      <c r="R22" s="41"/>
      <c r="S22" s="41"/>
      <c r="T22" s="41"/>
      <c r="U22" s="30"/>
      <c r="V22" s="41"/>
      <c r="W22" s="41"/>
      <c r="X22" s="41"/>
      <c r="Y22" s="41"/>
      <c r="Z22" s="30"/>
      <c r="AA22" s="73">
        <f>+'Hamilton Twp'!H26</f>
        <v>1808</v>
      </c>
      <c r="AB22" s="73">
        <f>+'Hamilton Twp'!I26</f>
        <v>2718</v>
      </c>
      <c r="AC22" s="30"/>
      <c r="AD22" s="73">
        <f>+'Hamilton Twp'!K26</f>
        <v>1754</v>
      </c>
      <c r="AE22" s="73">
        <f>+'Hamilton Twp'!L26</f>
        <v>2779</v>
      </c>
      <c r="AF22" s="30"/>
      <c r="AG22" s="41"/>
      <c r="AH22" s="41"/>
      <c r="AI22" s="30"/>
      <c r="AJ22" s="41"/>
      <c r="AK22" s="41"/>
      <c r="AL22" s="30"/>
      <c r="AM22" s="73">
        <f>+'Hamilton Twp'!Y26</f>
        <v>2631</v>
      </c>
      <c r="AN22" s="73">
        <f>+'Hamilton Twp'!Z26</f>
        <v>1415</v>
      </c>
      <c r="AP22" s="109">
        <f>19257</f>
        <v>19257</v>
      </c>
      <c r="AQ22" s="101">
        <f>+'Hamilton Twp'!AB26</f>
        <v>4651</v>
      </c>
      <c r="AR22" s="101">
        <f>+'Hamilton Twp'!AC26</f>
        <v>689</v>
      </c>
      <c r="AS22" s="101">
        <f>+'Hamilton Twp'!AD26</f>
        <v>149</v>
      </c>
      <c r="AT22" s="101">
        <f>+'Hamilton Twp'!AE26</f>
        <v>7</v>
      </c>
      <c r="AU22" s="101">
        <f t="shared" si="0"/>
        <v>5496</v>
      </c>
    </row>
    <row r="23" spans="1:48" x14ac:dyDescent="0.25">
      <c r="A23" s="46" t="s">
        <v>54</v>
      </c>
      <c r="B23" s="46"/>
      <c r="C23" s="41"/>
      <c r="D23" s="41"/>
      <c r="E23" s="30"/>
      <c r="F23" s="41"/>
      <c r="G23" s="41"/>
      <c r="H23" s="41"/>
      <c r="I23" s="41"/>
      <c r="J23" s="30"/>
      <c r="K23" s="41"/>
      <c r="L23" s="41"/>
      <c r="M23" s="41"/>
      <c r="N23" s="41"/>
      <c r="O23" s="30"/>
      <c r="P23" s="73">
        <f>+Hammonton!C18</f>
        <v>838</v>
      </c>
      <c r="Q23" s="73">
        <f>+Hammonton!D18</f>
        <v>826</v>
      </c>
      <c r="R23" s="73">
        <f>+Hammonton!E18</f>
        <v>1773</v>
      </c>
      <c r="S23" s="73">
        <f>+Hammonton!F18</f>
        <v>1759</v>
      </c>
      <c r="T23" s="73">
        <f>+Hammonton!G18</f>
        <v>240</v>
      </c>
      <c r="U23" s="30"/>
      <c r="V23" s="41"/>
      <c r="W23" s="41"/>
      <c r="X23" s="41"/>
      <c r="Y23" s="41"/>
      <c r="Z23" s="30"/>
      <c r="AA23" s="73">
        <f>+Hammonton!I18</f>
        <v>770</v>
      </c>
      <c r="AB23" s="73">
        <f>+Hammonton!J18</f>
        <v>1928</v>
      </c>
      <c r="AC23" s="30"/>
      <c r="AD23" s="73">
        <f>+Hammonton!L18</f>
        <v>949</v>
      </c>
      <c r="AE23" s="73">
        <f>+Hammonton!M18</f>
        <v>1758</v>
      </c>
      <c r="AF23" s="30"/>
      <c r="AG23" s="41"/>
      <c r="AH23" s="41"/>
      <c r="AI23" s="30"/>
      <c r="AJ23" s="41"/>
      <c r="AK23" s="41"/>
      <c r="AL23" s="30"/>
      <c r="AM23" s="73">
        <f>+Hammonton!AC18</f>
        <v>1634</v>
      </c>
      <c r="AN23" s="73">
        <f>+Hammonton!AD18</f>
        <v>915</v>
      </c>
      <c r="AP23" s="101">
        <f>9473</f>
        <v>9473</v>
      </c>
      <c r="AQ23" s="101">
        <f>+Hammonton!AF18</f>
        <v>3070</v>
      </c>
      <c r="AR23" s="101">
        <f>+Hammonton!AG18</f>
        <v>588</v>
      </c>
      <c r="AS23" s="101">
        <f>+Hammonton!AH18</f>
        <v>64</v>
      </c>
      <c r="AT23" s="101">
        <f>+Hammonton!AI18</f>
        <v>0</v>
      </c>
      <c r="AU23" s="101">
        <f t="shared" si="0"/>
        <v>3722</v>
      </c>
    </row>
    <row r="24" spans="1:48" x14ac:dyDescent="0.25">
      <c r="A24" s="46" t="s">
        <v>55</v>
      </c>
      <c r="B24" s="46"/>
      <c r="C24" s="41"/>
      <c r="D24" s="41"/>
      <c r="E24" s="30"/>
      <c r="F24" s="41"/>
      <c r="G24" s="41"/>
      <c r="H24" s="41"/>
      <c r="I24" s="41"/>
      <c r="J24" s="30"/>
      <c r="K24" s="73">
        <f>+Linwood!C18</f>
        <v>778</v>
      </c>
      <c r="L24" s="73">
        <f>+Linwood!D18</f>
        <v>654</v>
      </c>
      <c r="M24" s="73">
        <f>+Linwood!E18</f>
        <v>1023</v>
      </c>
      <c r="N24" s="73">
        <f>+Linwood!F18</f>
        <v>1039</v>
      </c>
      <c r="O24" s="30"/>
      <c r="P24" s="41"/>
      <c r="Q24" s="41"/>
      <c r="R24" s="41"/>
      <c r="S24" s="41"/>
      <c r="T24" s="41"/>
      <c r="U24" s="30"/>
      <c r="V24" s="41"/>
      <c r="W24" s="41"/>
      <c r="X24" s="41"/>
      <c r="Y24" s="41"/>
      <c r="Z24" s="30"/>
      <c r="AA24" s="73">
        <f>+Linwood!H18</f>
        <v>468</v>
      </c>
      <c r="AB24" s="73">
        <f>+Linwood!I18</f>
        <v>1265</v>
      </c>
      <c r="AC24" s="30"/>
      <c r="AD24" s="73">
        <f>+Linwood!K18</f>
        <v>557</v>
      </c>
      <c r="AE24" s="73">
        <f>+Linwood!L18</f>
        <v>1156</v>
      </c>
      <c r="AF24" s="30"/>
      <c r="AG24" s="41"/>
      <c r="AH24" s="41"/>
      <c r="AI24" s="30"/>
      <c r="AJ24" s="41"/>
      <c r="AK24" s="41"/>
      <c r="AL24" s="30"/>
      <c r="AM24" s="73">
        <f>+Linwood!AC18</f>
        <v>1135</v>
      </c>
      <c r="AN24" s="73">
        <f>+Linwood!AD18</f>
        <v>433</v>
      </c>
      <c r="AP24" s="109">
        <f>5673</f>
        <v>5673</v>
      </c>
      <c r="AQ24" s="101">
        <f>+Linwood!AF18</f>
        <v>1779</v>
      </c>
      <c r="AR24" s="101">
        <f>+Linwood!AG18</f>
        <v>278</v>
      </c>
      <c r="AS24" s="101">
        <f>+Linwood!AH18</f>
        <v>74</v>
      </c>
      <c r="AT24" s="101">
        <f>+Linwood!AI18</f>
        <v>4</v>
      </c>
      <c r="AU24" s="101">
        <f t="shared" si="0"/>
        <v>2135</v>
      </c>
    </row>
    <row r="25" spans="1:48" x14ac:dyDescent="0.25">
      <c r="A25" s="46" t="s">
        <v>56</v>
      </c>
      <c r="B25" s="46"/>
      <c r="C25" s="41"/>
      <c r="D25" s="41"/>
      <c r="E25" s="30"/>
      <c r="F25" s="41"/>
      <c r="G25" s="41"/>
      <c r="H25" s="41"/>
      <c r="I25" s="41"/>
      <c r="J25" s="30"/>
      <c r="K25" s="73">
        <f>+Longport!C13</f>
        <v>82</v>
      </c>
      <c r="L25" s="73">
        <f>+Longport!D13</f>
        <v>75</v>
      </c>
      <c r="M25" s="73">
        <f>+Longport!E13</f>
        <v>165</v>
      </c>
      <c r="N25" s="73">
        <f>+Longport!F13</f>
        <v>171</v>
      </c>
      <c r="O25" s="30"/>
      <c r="P25" s="41"/>
      <c r="Q25" s="41"/>
      <c r="R25" s="41"/>
      <c r="S25" s="41"/>
      <c r="T25" s="41"/>
      <c r="U25" s="30"/>
      <c r="V25" s="41"/>
      <c r="W25" s="41"/>
      <c r="X25" s="41"/>
      <c r="Y25" s="41"/>
      <c r="Z25" s="30"/>
      <c r="AA25" s="73">
        <f>+Longport!H13</f>
        <v>61</v>
      </c>
      <c r="AB25" s="73">
        <f>+Longport!I13</f>
        <v>187</v>
      </c>
      <c r="AC25" s="30"/>
      <c r="AD25" s="73">
        <f>+Longport!K13</f>
        <v>69</v>
      </c>
      <c r="AE25" s="73">
        <f>+Longport!L13</f>
        <v>176</v>
      </c>
      <c r="AF25" s="30"/>
      <c r="AG25" s="41"/>
      <c r="AH25" s="41"/>
      <c r="AI25" s="30"/>
      <c r="AJ25" s="41"/>
      <c r="AK25" s="41"/>
      <c r="AL25" s="30"/>
      <c r="AM25" s="73">
        <f>+Longport!P13</f>
        <v>185</v>
      </c>
      <c r="AN25" s="73">
        <f>+Longport!Q13</f>
        <v>39</v>
      </c>
      <c r="AP25" s="109">
        <f>769</f>
        <v>769</v>
      </c>
      <c r="AQ25" s="101">
        <f>+Longport!S13</f>
        <v>253</v>
      </c>
      <c r="AR25" s="101">
        <f>+Longport!T13</f>
        <v>66</v>
      </c>
      <c r="AS25" s="101">
        <f>+Longport!U13</f>
        <v>13</v>
      </c>
      <c r="AT25" s="101">
        <f>+Longport!V13</f>
        <v>0</v>
      </c>
      <c r="AU25" s="101">
        <f t="shared" si="0"/>
        <v>332</v>
      </c>
    </row>
    <row r="26" spans="1:48" x14ac:dyDescent="0.25">
      <c r="A26" s="46" t="s">
        <v>57</v>
      </c>
      <c r="B26" s="46"/>
      <c r="C26" s="41"/>
      <c r="D26" s="41"/>
      <c r="E26" s="30"/>
      <c r="F26" s="41"/>
      <c r="G26" s="41"/>
      <c r="H26" s="41"/>
      <c r="I26" s="41"/>
      <c r="J26" s="30"/>
      <c r="K26" s="73">
        <f>+Margate!C15</f>
        <v>618</v>
      </c>
      <c r="L26" s="73">
        <f>+Margate!D15</f>
        <v>575</v>
      </c>
      <c r="M26" s="73">
        <f>+Margate!E15</f>
        <v>802</v>
      </c>
      <c r="N26" s="73">
        <f>+Margate!F15</f>
        <v>783</v>
      </c>
      <c r="O26" s="30"/>
      <c r="P26" s="41"/>
      <c r="Q26" s="41"/>
      <c r="R26" s="41"/>
      <c r="S26" s="41"/>
      <c r="T26" s="41"/>
      <c r="U26" s="30"/>
      <c r="V26" s="41"/>
      <c r="W26" s="41"/>
      <c r="X26" s="41"/>
      <c r="Y26" s="41"/>
      <c r="Z26" s="30"/>
      <c r="AA26" s="73">
        <f>+Margate!H15</f>
        <v>447</v>
      </c>
      <c r="AB26" s="73">
        <f>+Margate!I15</f>
        <v>954</v>
      </c>
      <c r="AC26" s="30"/>
      <c r="AD26" s="73">
        <f>+Margate!K15</f>
        <v>483</v>
      </c>
      <c r="AE26" s="73">
        <f>+Margate!L15</f>
        <v>896</v>
      </c>
      <c r="AF26" s="30"/>
      <c r="AG26" s="41"/>
      <c r="AH26" s="41"/>
      <c r="AI26" s="30"/>
      <c r="AJ26" s="41"/>
      <c r="AK26" s="41"/>
      <c r="AL26" s="30"/>
      <c r="AM26" s="73">
        <f>+Margate!N15</f>
        <v>967</v>
      </c>
      <c r="AN26" s="73">
        <f>+Margate!O15</f>
        <v>249</v>
      </c>
      <c r="AP26" s="109">
        <f>5009</f>
        <v>5009</v>
      </c>
      <c r="AQ26" s="101">
        <f>+Margate!Q15</f>
        <v>1425</v>
      </c>
      <c r="AR26" s="101">
        <f>+Margate!R15</f>
        <v>300</v>
      </c>
      <c r="AS26" s="101">
        <f>+Margate!S15</f>
        <v>71</v>
      </c>
      <c r="AT26" s="101">
        <f>+Margate!T15</f>
        <v>2</v>
      </c>
      <c r="AU26" s="101">
        <f t="shared" si="0"/>
        <v>1798</v>
      </c>
    </row>
    <row r="27" spans="1:48" x14ac:dyDescent="0.25">
      <c r="A27" s="46" t="s">
        <v>58</v>
      </c>
      <c r="B27" s="46"/>
      <c r="C27" s="41"/>
      <c r="D27" s="41"/>
      <c r="E27" s="30"/>
      <c r="F27" s="41"/>
      <c r="G27" s="41"/>
      <c r="H27" s="41"/>
      <c r="I27" s="41"/>
      <c r="J27" s="30"/>
      <c r="K27" s="73">
        <f>+'Mullica Twp'!C14</f>
        <v>485</v>
      </c>
      <c r="L27" s="73">
        <f>+'Mullica Twp'!D14</f>
        <v>465</v>
      </c>
      <c r="M27" s="73">
        <f>+'Mullica Twp'!E14</f>
        <v>823</v>
      </c>
      <c r="N27" s="73">
        <f>+'Mullica Twp'!F14</f>
        <v>834</v>
      </c>
      <c r="O27" s="30"/>
      <c r="P27" s="41"/>
      <c r="Q27" s="41"/>
      <c r="R27" s="41"/>
      <c r="S27" s="41"/>
      <c r="T27" s="41"/>
      <c r="U27" s="30"/>
      <c r="V27" s="41"/>
      <c r="W27" s="41"/>
      <c r="X27" s="41"/>
      <c r="Y27" s="41"/>
      <c r="Z27" s="30"/>
      <c r="AA27" s="73">
        <f>+'Mullica Twp'!H14</f>
        <v>427</v>
      </c>
      <c r="AB27" s="73">
        <f>+'Mullica Twp'!I14</f>
        <v>881</v>
      </c>
      <c r="AC27" s="30"/>
      <c r="AD27" s="73">
        <f>+'Mullica Twp'!K14</f>
        <v>439</v>
      </c>
      <c r="AE27" s="73">
        <f>+'Mullica Twp'!L14</f>
        <v>862</v>
      </c>
      <c r="AF27" s="30"/>
      <c r="AG27" s="41"/>
      <c r="AH27" s="41"/>
      <c r="AI27" s="30"/>
      <c r="AJ27" s="41"/>
      <c r="AK27" s="41"/>
      <c r="AL27" s="30"/>
      <c r="AM27" s="73">
        <f>+'Mullica Twp'!AA14</f>
        <v>711</v>
      </c>
      <c r="AN27" s="73">
        <f>+'Mullica Twp'!AB14</f>
        <v>460</v>
      </c>
      <c r="AP27" s="109">
        <f>4478</f>
        <v>4478</v>
      </c>
      <c r="AQ27" s="101">
        <f>+'Mullica Twp'!AD14</f>
        <v>1368</v>
      </c>
      <c r="AR27" s="101">
        <f>+'Mullica Twp'!AE14</f>
        <v>162</v>
      </c>
      <c r="AS27" s="101">
        <f>+'Mullica Twp'!AF14</f>
        <v>43</v>
      </c>
      <c r="AT27" s="101">
        <f>+'Mullica Twp'!AG14</f>
        <v>1</v>
      </c>
      <c r="AU27" s="101">
        <f t="shared" si="0"/>
        <v>1574</v>
      </c>
    </row>
    <row r="28" spans="1:48" x14ac:dyDescent="0.25">
      <c r="A28" s="46" t="s">
        <v>59</v>
      </c>
      <c r="B28" s="46"/>
      <c r="C28" s="41"/>
      <c r="D28" s="41"/>
      <c r="E28" s="30"/>
      <c r="F28" s="41"/>
      <c r="G28" s="41"/>
      <c r="H28" s="41"/>
      <c r="I28" s="41"/>
      <c r="J28" s="30"/>
      <c r="K28" s="73">
        <f>+Northfield!C19</f>
        <v>1102</v>
      </c>
      <c r="L28" s="73">
        <f>+Northfield!D19</f>
        <v>959</v>
      </c>
      <c r="M28" s="73">
        <f>+Northfield!E19</f>
        <v>1042</v>
      </c>
      <c r="N28" s="73">
        <f>+Northfield!F19</f>
        <v>1084</v>
      </c>
      <c r="O28" s="30"/>
      <c r="P28" s="41"/>
      <c r="Q28" s="41"/>
      <c r="R28" s="41"/>
      <c r="S28" s="41"/>
      <c r="T28" s="41"/>
      <c r="U28" s="30"/>
      <c r="V28" s="41"/>
      <c r="W28" s="41"/>
      <c r="X28" s="41"/>
      <c r="Y28" s="41"/>
      <c r="Z28" s="30"/>
      <c r="AA28" s="73">
        <f>+Northfield!H19</f>
        <v>684</v>
      </c>
      <c r="AB28" s="73">
        <f>+Northfield!I19</f>
        <v>1423</v>
      </c>
      <c r="AC28" s="30"/>
      <c r="AD28" s="73">
        <f>+Northfield!K19</f>
        <v>778</v>
      </c>
      <c r="AE28" s="73">
        <f>+Northfield!L19</f>
        <v>1279</v>
      </c>
      <c r="AF28" s="30"/>
      <c r="AG28" s="41"/>
      <c r="AH28" s="41"/>
      <c r="AI28" s="30"/>
      <c r="AJ28" s="41"/>
      <c r="AK28" s="41"/>
      <c r="AL28" s="30"/>
      <c r="AM28" s="73">
        <f>+Northfield!AA19</f>
        <v>1243</v>
      </c>
      <c r="AN28" s="73">
        <f>+Northfield!AB19</f>
        <v>611</v>
      </c>
      <c r="AP28" s="109">
        <f>6301</f>
        <v>6301</v>
      </c>
      <c r="AQ28" s="101">
        <f>+Northfield!AD19</f>
        <v>2150</v>
      </c>
      <c r="AR28" s="101">
        <f>+Northfield!AE19</f>
        <v>355</v>
      </c>
      <c r="AS28" s="101">
        <f>+Northfield!AF19</f>
        <v>61</v>
      </c>
      <c r="AT28" s="101">
        <f>+Northfield!AG19</f>
        <v>1</v>
      </c>
      <c r="AU28" s="101">
        <f t="shared" si="0"/>
        <v>2567</v>
      </c>
    </row>
    <row r="29" spans="1:48" x14ac:dyDescent="0.25">
      <c r="A29" s="46" t="s">
        <v>60</v>
      </c>
      <c r="B29" s="46"/>
      <c r="C29" s="41"/>
      <c r="D29" s="41"/>
      <c r="E29" s="30"/>
      <c r="F29" s="41"/>
      <c r="G29" s="41"/>
      <c r="H29" s="41"/>
      <c r="I29" s="41"/>
      <c r="J29" s="30"/>
      <c r="K29" s="73">
        <f>+Pleasantville!C19</f>
        <v>1327</v>
      </c>
      <c r="L29" s="73">
        <f>+Pleasantville!D19</f>
        <v>1228</v>
      </c>
      <c r="M29" s="73">
        <f>+Pleasantville!E19</f>
        <v>213</v>
      </c>
      <c r="N29" s="73">
        <f>+Pleasantville!F19</f>
        <v>215</v>
      </c>
      <c r="O29" s="30"/>
      <c r="P29" s="41"/>
      <c r="Q29" s="41"/>
      <c r="R29" s="41"/>
      <c r="S29" s="41"/>
      <c r="T29" s="41"/>
      <c r="U29" s="30"/>
      <c r="V29" s="41"/>
      <c r="W29" s="41"/>
      <c r="X29" s="41"/>
      <c r="Y29" s="41"/>
      <c r="Z29" s="30"/>
      <c r="AA29" s="73">
        <f>+Pleasantville!H19</f>
        <v>1163</v>
      </c>
      <c r="AB29" s="73">
        <f>+Pleasantville!I19</f>
        <v>307</v>
      </c>
      <c r="AC29" s="113"/>
      <c r="AD29" s="73">
        <f>+Pleasantville!K19</f>
        <v>1175</v>
      </c>
      <c r="AE29" s="73">
        <f>+Pleasantville!L19</f>
        <v>243</v>
      </c>
      <c r="AF29" s="30"/>
      <c r="AG29" s="73">
        <f>+Pleasantville!N19</f>
        <v>1225</v>
      </c>
      <c r="AH29" s="73">
        <f>+Pleasantville!O19</f>
        <v>276</v>
      </c>
      <c r="AI29" s="30"/>
      <c r="AJ29" s="41"/>
      <c r="AK29" s="41"/>
      <c r="AL29" s="30"/>
      <c r="AM29" s="73">
        <f>+Pleasantville!AH19</f>
        <v>714</v>
      </c>
      <c r="AN29" s="73">
        <f>+Pleasantville!AI19</f>
        <v>165</v>
      </c>
      <c r="AP29" s="109">
        <f>11703</f>
        <v>11703</v>
      </c>
      <c r="AQ29" s="101">
        <f>+Pleasantville!AK19</f>
        <v>1678</v>
      </c>
      <c r="AR29" s="101">
        <f>+Pleasantville!AL19</f>
        <v>885</v>
      </c>
      <c r="AS29" s="101">
        <f>+Pleasantville!AM19</f>
        <v>92</v>
      </c>
      <c r="AT29" s="101">
        <f>+Pleasantville!AN19</f>
        <v>13</v>
      </c>
      <c r="AU29" s="101">
        <f t="shared" si="0"/>
        <v>2668</v>
      </c>
    </row>
    <row r="30" spans="1:48" x14ac:dyDescent="0.25">
      <c r="A30" s="46" t="s">
        <v>61</v>
      </c>
      <c r="B30" s="46"/>
      <c r="C30" s="41"/>
      <c r="D30" s="41"/>
      <c r="E30" s="30"/>
      <c r="F30" s="41"/>
      <c r="G30" s="41"/>
      <c r="H30" s="41"/>
      <c r="I30" s="41"/>
      <c r="J30" s="30"/>
      <c r="K30" s="41"/>
      <c r="L30" s="41"/>
      <c r="M30" s="41"/>
      <c r="N30" s="41"/>
      <c r="O30" s="30"/>
      <c r="P30" s="41"/>
      <c r="Q30" s="41"/>
      <c r="R30" s="41"/>
      <c r="S30" s="41"/>
      <c r="T30" s="41"/>
      <c r="U30" s="30"/>
      <c r="V30" s="73">
        <f>+'Port Republic'!C13</f>
        <v>116</v>
      </c>
      <c r="W30" s="73">
        <f>+'Port Republic'!D13</f>
        <v>104</v>
      </c>
      <c r="X30" s="73">
        <f>+'Port Republic'!E13</f>
        <v>247</v>
      </c>
      <c r="Y30" s="73">
        <f>+'Port Republic'!F13</f>
        <v>253</v>
      </c>
      <c r="Z30" s="30"/>
      <c r="AA30" s="73">
        <f>+'Port Republic'!H13</f>
        <v>93</v>
      </c>
      <c r="AB30" s="73">
        <f>+'Port Republic'!I13</f>
        <v>263</v>
      </c>
      <c r="AC30" s="30"/>
      <c r="AD30" s="73">
        <f>+'Port Republic'!K13</f>
        <v>122</v>
      </c>
      <c r="AE30" s="73">
        <f>+'Port Republic'!L13</f>
        <v>241</v>
      </c>
      <c r="AF30" s="30"/>
      <c r="AG30" s="41"/>
      <c r="AH30" s="41"/>
      <c r="AI30" s="30"/>
      <c r="AJ30" s="73">
        <f>+'Port Republic'!N13</f>
        <v>117</v>
      </c>
      <c r="AK30" s="73">
        <f>+'Port Republic'!O13</f>
        <v>244</v>
      </c>
      <c r="AL30" s="30"/>
      <c r="AM30" s="73">
        <f>+'Port Republic'!Z13</f>
        <v>218</v>
      </c>
      <c r="AN30" s="73">
        <f>+'Port Republic'!AA13</f>
        <v>138</v>
      </c>
      <c r="AP30" s="109">
        <f>936</f>
        <v>936</v>
      </c>
      <c r="AQ30" s="101">
        <f>+'Port Republic'!AC13</f>
        <v>367</v>
      </c>
      <c r="AR30" s="101">
        <f>+'Port Republic'!AD13</f>
        <v>44</v>
      </c>
      <c r="AS30" s="101">
        <f>+'Port Republic'!AE13</f>
        <v>10</v>
      </c>
      <c r="AT30" s="101">
        <f>+'Port Republic'!AF13</f>
        <v>0</v>
      </c>
      <c r="AU30" s="101">
        <f t="shared" si="0"/>
        <v>421</v>
      </c>
    </row>
    <row r="31" spans="1:48" x14ac:dyDescent="0.25">
      <c r="A31" s="46" t="s">
        <v>62</v>
      </c>
      <c r="B31" s="46"/>
      <c r="C31" s="41"/>
      <c r="D31" s="41"/>
      <c r="E31" s="30"/>
      <c r="F31" s="41"/>
      <c r="G31" s="41"/>
      <c r="H31" s="41"/>
      <c r="I31" s="41"/>
      <c r="J31" s="30"/>
      <c r="K31" s="73">
        <f>+'Somers Point'!C21</f>
        <v>923</v>
      </c>
      <c r="L31" s="73">
        <f>+'Somers Point'!D21</f>
        <v>882</v>
      </c>
      <c r="M31" s="73">
        <f>+'Somers Point'!E21</f>
        <v>1090</v>
      </c>
      <c r="N31" s="73">
        <f>+'Somers Point'!F21</f>
        <v>1091</v>
      </c>
      <c r="O31" s="30"/>
      <c r="P31" s="41"/>
      <c r="Q31" s="41"/>
      <c r="R31" s="41"/>
      <c r="S31" s="41"/>
      <c r="T31" s="41"/>
      <c r="U31" s="30"/>
      <c r="V31" s="73"/>
      <c r="W31" s="41"/>
      <c r="X31" s="41"/>
      <c r="Y31" s="41"/>
      <c r="Z31" s="30"/>
      <c r="AA31" s="73">
        <f>+'Somers Point'!H21</f>
        <v>716</v>
      </c>
      <c r="AB31" s="73">
        <f>+'Somers Point'!I21</f>
        <v>1284</v>
      </c>
      <c r="AC31" s="30"/>
      <c r="AD31" s="73">
        <f>+'Somers Point'!K21</f>
        <v>781</v>
      </c>
      <c r="AE31" s="73">
        <f>+'Somers Point'!L21</f>
        <v>1198</v>
      </c>
      <c r="AF31" s="30"/>
      <c r="AG31" s="41"/>
      <c r="AH31" s="41"/>
      <c r="AI31" s="30"/>
      <c r="AJ31" s="41"/>
      <c r="AK31" s="41"/>
      <c r="AL31" s="30"/>
      <c r="AM31" s="73">
        <f>+'Somers Point'!AH21</f>
        <v>1246</v>
      </c>
      <c r="AN31" s="73">
        <f>+'Somers Point'!AI21</f>
        <v>496</v>
      </c>
      <c r="AP31" s="109">
        <f>7506</f>
        <v>7506</v>
      </c>
      <c r="AQ31" s="101">
        <f>+'Somers Point'!AK21</f>
        <v>2061</v>
      </c>
      <c r="AR31" s="101">
        <f>+'Somers Point'!AL21</f>
        <v>272</v>
      </c>
      <c r="AS31" s="101">
        <f>+'Somers Point'!AM21</f>
        <v>70</v>
      </c>
      <c r="AT31" s="101">
        <f>+'Somers Point'!AN21</f>
        <v>2</v>
      </c>
      <c r="AU31" s="101">
        <f t="shared" si="0"/>
        <v>2405</v>
      </c>
      <c r="AV31" s="24">
        <f>+AP31*0.01</f>
        <v>75.06</v>
      </c>
    </row>
    <row r="32" spans="1:48" x14ac:dyDescent="0.25">
      <c r="A32" s="46" t="s">
        <v>63</v>
      </c>
      <c r="B32" s="46"/>
      <c r="C32" s="41"/>
      <c r="D32" s="41"/>
      <c r="E32" s="30"/>
      <c r="F32" s="41"/>
      <c r="G32" s="41"/>
      <c r="H32" s="41"/>
      <c r="I32" s="41"/>
      <c r="J32" s="30"/>
      <c r="K32" s="73">
        <f>+Ventnor!C16</f>
        <v>793</v>
      </c>
      <c r="L32" s="73">
        <f>+Ventnor!D16</f>
        <v>754</v>
      </c>
      <c r="M32" s="73">
        <f>+Ventnor!E16</f>
        <v>946</v>
      </c>
      <c r="N32" s="73">
        <f>+Ventnor!F16</f>
        <v>921</v>
      </c>
      <c r="O32" s="30"/>
      <c r="P32" s="41"/>
      <c r="Q32" s="41"/>
      <c r="R32" s="41"/>
      <c r="S32" s="41"/>
      <c r="T32" s="41"/>
      <c r="U32" s="30"/>
      <c r="V32" s="41"/>
      <c r="W32" s="41"/>
      <c r="X32" s="41"/>
      <c r="Y32" s="41"/>
      <c r="Z32" s="30"/>
      <c r="AA32" s="73">
        <f>+Ventnor!H16</f>
        <v>611</v>
      </c>
      <c r="AB32" s="73">
        <f>+Ventnor!I16</f>
        <v>1102</v>
      </c>
      <c r="AC32" s="30"/>
      <c r="AD32" s="73">
        <f>+Ventnor!K16</f>
        <v>686</v>
      </c>
      <c r="AE32" s="73">
        <f>+Ventnor!L16</f>
        <v>1013</v>
      </c>
      <c r="AF32" s="30"/>
      <c r="AG32" s="41"/>
      <c r="AH32" s="41"/>
      <c r="AI32" s="30"/>
      <c r="AJ32" s="41"/>
      <c r="AK32" s="41"/>
      <c r="AL32" s="30"/>
      <c r="AM32" s="73">
        <f>+Ventnor!N16</f>
        <v>1159</v>
      </c>
      <c r="AN32" s="73">
        <f>+Ventnor!O16</f>
        <v>295</v>
      </c>
      <c r="AP32" s="103">
        <f>7154</f>
        <v>7154</v>
      </c>
      <c r="AQ32" s="101">
        <f>+Ventnor!Q16</f>
        <v>1755</v>
      </c>
      <c r="AR32" s="101">
        <f>+Ventnor!R16</f>
        <v>339</v>
      </c>
      <c r="AS32" s="101">
        <f>+Ventnor!S16</f>
        <v>85</v>
      </c>
      <c r="AT32" s="101">
        <f>+Ventnor!T16</f>
        <v>3</v>
      </c>
      <c r="AU32" s="101">
        <f t="shared" si="0"/>
        <v>2182</v>
      </c>
      <c r="AV32" s="24">
        <f>+AP32*0.01</f>
        <v>71.540000000000006</v>
      </c>
    </row>
    <row r="33" spans="1:49" x14ac:dyDescent="0.25">
      <c r="A33" s="46" t="s">
        <v>64</v>
      </c>
      <c r="B33" s="46"/>
      <c r="C33" s="73">
        <f>+'Weymouth Twp'!C13</f>
        <v>310</v>
      </c>
      <c r="D33" s="73">
        <f>+'Weymouth Twp'!D13</f>
        <v>439</v>
      </c>
      <c r="E33" s="30"/>
      <c r="F33" s="73">
        <f>+'Weymouth Twp'!F13</f>
        <v>300</v>
      </c>
      <c r="G33" s="73">
        <f>+'Weymouth Twp'!G13</f>
        <v>290</v>
      </c>
      <c r="H33" s="73">
        <f>+'Weymouth Twp'!H13</f>
        <v>443</v>
      </c>
      <c r="I33" s="73">
        <f>+'Weymouth Twp'!I13</f>
        <v>432</v>
      </c>
      <c r="J33" s="30"/>
      <c r="K33" s="41"/>
      <c r="L33" s="41"/>
      <c r="M33" s="41"/>
      <c r="N33" s="41"/>
      <c r="O33" s="30"/>
      <c r="P33" s="41"/>
      <c r="Q33" s="41"/>
      <c r="R33" s="41"/>
      <c r="S33" s="41"/>
      <c r="T33" s="41"/>
      <c r="U33" s="30"/>
      <c r="V33" s="41"/>
      <c r="W33" s="41"/>
      <c r="X33" s="41"/>
      <c r="Y33" s="41"/>
      <c r="Z33" s="30"/>
      <c r="AA33" s="73">
        <f>+'Weymouth Twp'!K13</f>
        <v>260</v>
      </c>
      <c r="AB33" s="73">
        <f>+'Weymouth Twp'!L13</f>
        <v>493</v>
      </c>
      <c r="AC33" s="30"/>
      <c r="AD33" s="73">
        <f>+'Weymouth Twp'!N13</f>
        <v>255</v>
      </c>
      <c r="AE33" s="73">
        <f>+'Weymouth Twp'!O13</f>
        <v>488</v>
      </c>
      <c r="AF33" s="30"/>
      <c r="AG33" s="41"/>
      <c r="AH33" s="41"/>
      <c r="AI33" s="30"/>
      <c r="AJ33" s="41"/>
      <c r="AK33" s="41"/>
      <c r="AL33" s="30"/>
      <c r="AM33" s="73">
        <f>+'Weymouth Twp'!X13</f>
        <v>443</v>
      </c>
      <c r="AN33" s="73">
        <f>+'Weymouth Twp'!Y13</f>
        <v>222</v>
      </c>
      <c r="AP33" s="109">
        <f>2056</f>
        <v>2056</v>
      </c>
      <c r="AQ33" s="101">
        <f>+'Weymouth Twp'!AA13</f>
        <v>778</v>
      </c>
      <c r="AR33" s="101">
        <f>+'Weymouth Twp'!AB13</f>
        <v>122</v>
      </c>
      <c r="AS33" s="101">
        <f>+'Weymouth Twp'!AC13</f>
        <v>17</v>
      </c>
      <c r="AT33" s="101">
        <f>+'Weymouth Twp'!AD13</f>
        <v>0</v>
      </c>
      <c r="AU33" s="101">
        <f t="shared" si="0"/>
        <v>917</v>
      </c>
    </row>
    <row r="34" spans="1:49" ht="15.75" thickBot="1" x14ac:dyDescent="0.3">
      <c r="A34" s="104"/>
      <c r="B34" s="104"/>
      <c r="C34" s="30"/>
      <c r="D34" s="30"/>
      <c r="E34" s="30"/>
      <c r="F34" s="30"/>
      <c r="G34" s="30"/>
      <c r="H34" s="30"/>
      <c r="I34" s="30"/>
      <c r="J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P34" s="105"/>
      <c r="AQ34" s="105"/>
      <c r="AR34" s="105"/>
      <c r="AS34" s="105"/>
      <c r="AT34" s="105"/>
      <c r="AU34" s="105"/>
    </row>
    <row r="35" spans="1:49" ht="15.75" thickBot="1" x14ac:dyDescent="0.3">
      <c r="A35" s="43" t="s">
        <v>65</v>
      </c>
      <c r="B35" s="43"/>
      <c r="C35" s="28">
        <f>+SUM(C11:C33)</f>
        <v>548</v>
      </c>
      <c r="D35" s="28">
        <f>+SUM(D11:D33)</f>
        <v>883</v>
      </c>
      <c r="E35" s="30"/>
      <c r="F35" s="28">
        <f>+SUM(F11:F33)</f>
        <v>509</v>
      </c>
      <c r="G35" s="28">
        <f>+SUM(G11:G33)</f>
        <v>494</v>
      </c>
      <c r="H35" s="28">
        <f>+SUM(H11:H33)</f>
        <v>907</v>
      </c>
      <c r="I35" s="28">
        <f>+SUM(I11:I33)</f>
        <v>885</v>
      </c>
      <c r="J35" s="30"/>
      <c r="K35" s="28">
        <f>+SUM(K11:K33)</f>
        <v>17137</v>
      </c>
      <c r="L35" s="28">
        <f>+SUM(L11:L33)</f>
        <v>16101</v>
      </c>
      <c r="M35" s="28">
        <f>+SUM(M11:M33)</f>
        <v>17952</v>
      </c>
      <c r="N35" s="28">
        <f>+SUM(N11:N33)</f>
        <v>17906</v>
      </c>
      <c r="O35" s="30"/>
      <c r="P35" s="28">
        <f>+SUM(P11:P33)</f>
        <v>838</v>
      </c>
      <c r="Q35" s="28">
        <f>+SUM(Q11:Q33)</f>
        <v>826</v>
      </c>
      <c r="R35" s="28">
        <f>+SUM(R11:R33)</f>
        <v>1773</v>
      </c>
      <c r="S35" s="28">
        <f>+SUM(S11:S33)</f>
        <v>1759</v>
      </c>
      <c r="T35" s="28">
        <f>+SUM(T11:T33)</f>
        <v>240</v>
      </c>
      <c r="U35" s="30"/>
      <c r="V35" s="28">
        <f>+SUM(V11:V33)</f>
        <v>3124</v>
      </c>
      <c r="W35" s="28">
        <f>+SUM(W11:W33)</f>
        <v>2959</v>
      </c>
      <c r="X35" s="28">
        <f>+SUM(X11:X33)</f>
        <v>4239</v>
      </c>
      <c r="Y35" s="28">
        <f>+SUM(Y11:Y33)</f>
        <v>4279</v>
      </c>
      <c r="Z35" s="30"/>
      <c r="AA35" s="28">
        <f>+SUM(AA11:AA33)</f>
        <v>17724</v>
      </c>
      <c r="AB35" s="28">
        <f>+SUM(AB11:AB33)</f>
        <v>28370</v>
      </c>
      <c r="AC35" s="30"/>
      <c r="AD35" s="28">
        <f>+SUM(AD11:AD33)</f>
        <v>18758</v>
      </c>
      <c r="AE35" s="28">
        <f>+SUM(AE11:AE33)</f>
        <v>26746</v>
      </c>
      <c r="AF35" s="30"/>
      <c r="AG35" s="28">
        <f>+SUM(AG11:AG33)</f>
        <v>3194</v>
      </c>
      <c r="AH35" s="28">
        <f>+SUM(AH11:AH33)</f>
        <v>877</v>
      </c>
      <c r="AI35" s="30"/>
      <c r="AJ35" s="28">
        <f>+SUM(AJ11:AJ33)</f>
        <v>5012</v>
      </c>
      <c r="AK35" s="28">
        <f>+SUM(AK11:AK33)</f>
        <v>6730</v>
      </c>
      <c r="AL35" s="30"/>
      <c r="AM35" s="28">
        <f>+SUM(AM11:AM33)</f>
        <v>26854</v>
      </c>
      <c r="AN35" s="28">
        <f>+SUM(AN11:AN33)</f>
        <v>12401</v>
      </c>
      <c r="AP35" s="110">
        <f t="shared" ref="AP35:AT35" si="1">+SUM(AP11:AP33)</f>
        <v>190529</v>
      </c>
      <c r="AQ35" s="110">
        <f t="shared" si="1"/>
        <v>48658</v>
      </c>
      <c r="AR35" s="110">
        <f t="shared" si="1"/>
        <v>9717</v>
      </c>
      <c r="AS35" s="110">
        <f t="shared" si="1"/>
        <v>1830</v>
      </c>
      <c r="AT35" s="110">
        <f t="shared" si="1"/>
        <v>99</v>
      </c>
      <c r="AU35" s="110">
        <f>+SUM(AU11:AU33)</f>
        <v>60304</v>
      </c>
    </row>
    <row r="36" spans="1:49" x14ac:dyDescent="0.25">
      <c r="A36" s="46" t="s">
        <v>66</v>
      </c>
      <c r="B36" s="46"/>
      <c r="C36" s="72">
        <f>+'Corbin City'!C13+'Estell Manor'!C13+'Weymouth Twp'!C14</f>
        <v>99</v>
      </c>
      <c r="D36" s="72">
        <f>+'Corbin City'!D13+'Estell Manor'!D13+'Weymouth Twp'!D14</f>
        <v>116</v>
      </c>
      <c r="E36" s="30"/>
      <c r="F36" s="72">
        <f>+'Corbin City'!F13+'Estell Manor'!F13+'Weymouth Twp'!F14</f>
        <v>94</v>
      </c>
      <c r="G36" s="72">
        <f>+'Corbin City'!G13+'Estell Manor'!G13+'Weymouth Twp'!G14</f>
        <v>98</v>
      </c>
      <c r="H36" s="72">
        <f>+'Corbin City'!H13+'Estell Manor'!H13+'Weymouth Twp'!H14</f>
        <v>116</v>
      </c>
      <c r="I36" s="72">
        <f>+'Corbin City'!I13+'Estell Manor'!I13+'Weymouth Twp'!I14</f>
        <v>115</v>
      </c>
      <c r="J36" s="30"/>
      <c r="K36" s="72">
        <f>+Abescon!C18+'Atlantic City'!C33+Brigantine!C16+'Buena Borough'!C14+'Buena Vista Twp'!C17+'Egg Harbor City'!C18+'Egg Harbor Twp'!C35+Folsom!C13+'Hamilton Twp'!C27+Linwood!C19+Longport!C14+Margate!C16+'Mullica Twp'!C15+Northfield!C20+Pleasantville!C20+'Somers Point'!C22+Ventnor!C17</f>
        <v>5227</v>
      </c>
      <c r="L36" s="72">
        <f>+Abescon!D18+'Atlantic City'!D33+Brigantine!D16+'Buena Borough'!D14+'Buena Vista Twp'!D17+'Egg Harbor City'!D18+'Egg Harbor Twp'!D35+Folsom!D13+'Hamilton Twp'!D27+Linwood!D19+Longport!D14+Margate!D16+'Mullica Twp'!D15+Northfield!D20+Pleasantville!D20+'Somers Point'!D22+Ventnor!D17</f>
        <v>4989</v>
      </c>
      <c r="M36" s="72">
        <f>+Abescon!E18+'Atlantic City'!E33+Brigantine!E16+'Buena Borough'!E14+'Buena Vista Twp'!E17+'Egg Harbor City'!E18+'Egg Harbor Twp'!E35+Folsom!E13+'Hamilton Twp'!E27+Linwood!E19+Longport!E14+Margate!E16+'Mullica Twp'!E15+Northfield!E20+Pleasantville!E20+'Somers Point'!E22+Ventnor!E17</f>
        <v>2355</v>
      </c>
      <c r="N36" s="72">
        <f>+Abescon!F18+'Atlantic City'!F33+Brigantine!F16+'Buena Borough'!F14+'Buena Vista Twp'!F17+'Egg Harbor City'!F18+'Egg Harbor Twp'!F35+Folsom!F13+'Hamilton Twp'!F27+Linwood!F19+Longport!F14+Margate!F16+'Mullica Twp'!F15+Northfield!F20+Pleasantville!F20+'Somers Point'!F22+Ventnor!F17</f>
        <v>2416</v>
      </c>
      <c r="O36" s="30"/>
      <c r="P36" s="72">
        <f>+Hammonton!C19</f>
        <v>178</v>
      </c>
      <c r="Q36" s="72">
        <f>+Hammonton!D19</f>
        <v>177</v>
      </c>
      <c r="R36" s="72">
        <f>+Hammonton!E19</f>
        <v>308</v>
      </c>
      <c r="S36" s="72">
        <f>+Hammonton!F19</f>
        <v>311</v>
      </c>
      <c r="T36" s="72">
        <f>+Hammonton!G19</f>
        <v>42</v>
      </c>
      <c r="U36" s="30"/>
      <c r="V36" s="72">
        <f>+'Galloway Twp'!C30+'Port Republic'!C14</f>
        <v>535</v>
      </c>
      <c r="W36" s="72">
        <f>+'Galloway Twp'!D30+'Port Republic'!D14</f>
        <v>516</v>
      </c>
      <c r="X36" s="72">
        <f>+'Galloway Twp'!E30+'Port Republic'!E14</f>
        <v>513</v>
      </c>
      <c r="Y36" s="72">
        <f>+'Galloway Twp'!F30+'Port Republic'!F14</f>
        <v>524</v>
      </c>
      <c r="Z36" s="30"/>
      <c r="AA36" s="72">
        <f>+Abescon!H18+'Atlantic City'!H33+Brigantine!H16+'Buena Borough'!H14+'Buena Vista Twp'!H17+'Corbin City'!K13+'Egg Harbor City'!H18+'Egg Harbor Twp'!H35+'Estell Manor'!K13+Folsom!H13+'Galloway Twp'!H30+'Hamilton Twp'!H27+Hammonton!I19+Linwood!H19+Longport!H14+Margate!H16+'Mullica Twp'!H15+Northfield!H20+Pleasantville!H20+'Port Republic'!H14+'Somers Point'!H22+Ventnor!H17+'Weymouth Twp'!K14</f>
        <v>3957</v>
      </c>
      <c r="AB36" s="72">
        <f>+Abescon!I18+'Atlantic City'!I33+Brigantine!I16+'Buena Borough'!I14+'Buena Vista Twp'!I17+'Corbin City'!L13+'Egg Harbor City'!I18+'Egg Harbor Twp'!I35+'Estell Manor'!L13+Folsom!I13+'Galloway Twp'!I30+'Hamilton Twp'!I27+Hammonton!J19+Linwood!I19+Longport!I14+Margate!I16+'Mullica Twp'!I15+Northfield!I20+Pleasantville!I20+'Port Republic'!I14+'Somers Point'!I22+Ventnor!I17+'Weymouth Twp'!L14</f>
        <v>5272</v>
      </c>
      <c r="AC36" s="30"/>
      <c r="AD36" s="72">
        <f>+Abescon!K18+'Atlantic City'!K33+Brigantine!K16+'Buena Borough'!K14+'Buena Vista Twp'!K17+'Corbin City'!N13+'Egg Harbor City'!K18+'Egg Harbor Twp'!K35+'Estell Manor'!N13+Folsom!K13+'Galloway Twp'!K30+'Hamilton Twp'!K27+Hammonton!L19+Linwood!K19+Longport!K14+Margate!K16+'Mullica Twp'!K15+Northfield!K20+Pleasantville!K20+'Port Republic'!K14+'Somers Point'!K22+Ventnor!K17+'Weymouth Twp'!N14</f>
        <v>5119</v>
      </c>
      <c r="AE36" s="72">
        <f>+Abescon!L18+'Atlantic City'!L33+Brigantine!L16+'Buena Borough'!L14+'Buena Vista Twp'!L17+'Corbin City'!O13+'Egg Harbor City'!L18+'Egg Harbor Twp'!L35+'Estell Manor'!O13+Folsom!L13+'Galloway Twp'!L30+'Hamilton Twp'!L27+Hammonton!M19+Linwood!L19+Longport!L14+Margate!L16+'Mullica Twp'!L15+Northfield!L20+Pleasantville!L20+'Port Republic'!L14+'Somers Point'!L22+Ventnor!L17+'Weymouth Twp'!O14</f>
        <v>4019</v>
      </c>
      <c r="AF36" s="30"/>
      <c r="AG36" s="72">
        <f>+'Atlantic City'!N33+'Egg Harbor Twp'!N35+Pleasantville!N20</f>
        <v>1133</v>
      </c>
      <c r="AH36" s="72">
        <f>+'Atlantic City'!O33+'Egg Harbor Twp'!O35+Pleasantville!O20</f>
        <v>1175</v>
      </c>
      <c r="AI36" s="30"/>
      <c r="AJ36" s="72">
        <f>+Abescon!N18+Brigantine!N16+'Galloway Twp'!N30+'Port Republic'!N14</f>
        <v>837</v>
      </c>
      <c r="AK36" s="72">
        <f>+Abescon!O18+Brigantine!O16+'Galloway Twp'!O30+'Port Republic'!O14</f>
        <v>832</v>
      </c>
      <c r="AL36" s="30"/>
      <c r="AM36" s="72">
        <f>+Abescon!AG18+'Atlantic City'!AQ33+Brigantine!T16+'Buena Borough'!Y14+'Buena Vista Twp'!Y17+'Corbin City'!T13+'Egg Harbor City'!Z18+'Egg Harbor Twp'!AC35+'Estell Manor'!AD13+Folsom!Y13+'Galloway Twp'!AG30+'Hamilton Twp'!Y27+Hammonton!AC19+Linwood!AC19+Longport!P14+Margate!N16+'Mullica Twp'!AA15+Northfield!AA20+Pleasantville!AH20+'Port Republic'!Z14+'Somers Point'!AH22+Ventnor!N17+'Weymouth Twp'!X14</f>
        <v>5370</v>
      </c>
      <c r="AN36" s="72">
        <f>+Abescon!AH18+'Atlantic City'!AR33+Brigantine!U16+'Buena Borough'!Z14+'Buena Vista Twp'!Z17+'Corbin City'!U13+'Egg Harbor City'!AA18+'Egg Harbor Twp'!AD35+'Estell Manor'!AE13+Folsom!Z13+'Galloway Twp'!AH30+'Hamilton Twp'!Z27+Hammonton!AD19+Linwood!AD19+Longport!Q14+Margate!O16+'Mullica Twp'!AB15+Northfield!AB20+Pleasantville!AI20+'Port Republic'!AA14+'Somers Point'!AI22+Ventnor!O17+'Weymouth Twp'!Y14</f>
        <v>956</v>
      </c>
      <c r="AP36" s="105"/>
      <c r="AQ36" s="105"/>
      <c r="AR36" s="105"/>
      <c r="AS36" s="105"/>
      <c r="AT36" s="105"/>
      <c r="AU36" s="105"/>
    </row>
    <row r="37" spans="1:49" x14ac:dyDescent="0.25">
      <c r="A37" s="106" t="s">
        <v>67</v>
      </c>
      <c r="B37" s="106"/>
      <c r="C37" s="72">
        <f>+'Corbin City'!C14+'Estell Manor'!C14+'Weymouth Twp'!C15</f>
        <v>9</v>
      </c>
      <c r="D37" s="72">
        <f>+'Corbin City'!D14+'Estell Manor'!D14+'Weymouth Twp'!D15</f>
        <v>35</v>
      </c>
      <c r="E37" s="30"/>
      <c r="F37" s="72">
        <f>+'Corbin City'!F14+'Estell Manor'!F14+'Weymouth Twp'!F15</f>
        <v>12</v>
      </c>
      <c r="G37" s="72">
        <f>+'Corbin City'!G14+'Estell Manor'!G14+'Weymouth Twp'!G15</f>
        <v>11</v>
      </c>
      <c r="H37" s="72">
        <f>+'Corbin City'!H14+'Estell Manor'!H14+'Weymouth Twp'!H15</f>
        <v>31</v>
      </c>
      <c r="I37" s="72">
        <f>+'Corbin City'!I14+'Estell Manor'!I14+'Weymouth Twp'!I15</f>
        <v>29</v>
      </c>
      <c r="J37" s="30"/>
      <c r="K37" s="72">
        <f>+Abescon!C19+'Atlantic City'!C34+Brigantine!C17+'Buena Borough'!C15+'Buena Vista Twp'!C18+'Egg Harbor City'!C19+'Egg Harbor Twp'!C36+Folsom!C14+'Hamilton Twp'!C28+Linwood!C20+Longport!C15+Margate!C17+'Mullica Twp'!C16+Northfield!C21+Pleasantville!C21+'Somers Point'!C23+Ventnor!C18</f>
        <v>776</v>
      </c>
      <c r="L37" s="72">
        <f>+Abescon!D19+'Atlantic City'!D34+Brigantine!D17+'Buena Borough'!D15+'Buena Vista Twp'!D18+'Egg Harbor City'!D19+'Egg Harbor Twp'!D36+Folsom!D14+'Hamilton Twp'!D28+Linwood!D20+Longport!D15+Margate!D17+'Mullica Twp'!D16+Northfield!D21+Pleasantville!D21+'Somers Point'!D23+Ventnor!D18</f>
        <v>735</v>
      </c>
      <c r="M37" s="72">
        <f>+Abescon!E19+'Atlantic City'!E34+Brigantine!E17+'Buena Borough'!E15+'Buena Vista Twp'!E18+'Egg Harbor City'!E19+'Egg Harbor Twp'!E36+Folsom!E14+'Hamilton Twp'!E28+Linwood!E20+Longport!E15+Margate!E17+'Mullica Twp'!E16+Northfield!E21+Pleasantville!E21+'Somers Point'!E23+Ventnor!E18</f>
        <v>579</v>
      </c>
      <c r="N37" s="72">
        <f>+Abescon!F19+'Atlantic City'!F34+Brigantine!F17+'Buena Borough'!F15+'Buena Vista Twp'!F18+'Egg Harbor City'!F19+'Egg Harbor Twp'!F36+Folsom!F14+'Hamilton Twp'!F28+Linwood!F20+Longport!F15+Margate!F17+'Mullica Twp'!F16+Northfield!F21+Pleasantville!F21+'Somers Point'!F23+Ventnor!F18</f>
        <v>563</v>
      </c>
      <c r="O37" s="30"/>
      <c r="P37" s="72">
        <f>+Hammonton!C20</f>
        <v>30</v>
      </c>
      <c r="Q37" s="72">
        <f>+Hammonton!D20</f>
        <v>26</v>
      </c>
      <c r="R37" s="72">
        <f>+Hammonton!E20</f>
        <v>26</v>
      </c>
      <c r="S37" s="72">
        <f>+Hammonton!F20</f>
        <v>26</v>
      </c>
      <c r="T37" s="72">
        <f>+Hammonton!G20</f>
        <v>3</v>
      </c>
      <c r="U37" s="30"/>
      <c r="V37" s="72">
        <f>+'Galloway Twp'!C31+'Port Republic'!C15</f>
        <v>106</v>
      </c>
      <c r="W37" s="72">
        <f>+'Galloway Twp'!D31+'Port Republic'!D15</f>
        <v>103</v>
      </c>
      <c r="X37" s="72">
        <f>+'Galloway Twp'!E31+'Port Republic'!E15</f>
        <v>108</v>
      </c>
      <c r="Y37" s="72">
        <f>+'Galloway Twp'!F31+'Port Republic'!F15</f>
        <v>107</v>
      </c>
      <c r="Z37" s="30"/>
      <c r="AA37" s="72">
        <f>+Abescon!H19+'Atlantic City'!H34+Brigantine!H17+'Buena Borough'!H15+'Buena Vista Twp'!H18+'Corbin City'!K14+'Egg Harbor City'!H19+'Egg Harbor Twp'!H36+'Estell Manor'!K14+Folsom!H14+'Galloway Twp'!H31+'Hamilton Twp'!H28+Hammonton!I20+Linwood!H20+Longport!H15+Margate!H17+'Mullica Twp'!H16+Northfield!H21+Pleasantville!H21+'Port Republic'!H15+'Somers Point'!H23+Ventnor!H18+'Weymouth Twp'!K15</f>
        <v>782</v>
      </c>
      <c r="AB37" s="72">
        <f>+Abescon!I19+'Atlantic City'!I34+Brigantine!I17+'Buena Borough'!I15+'Buena Vista Twp'!I18+'Corbin City'!L14+'Egg Harbor City'!I19+'Egg Harbor Twp'!I36+'Estell Manor'!L14+Folsom!I14+'Galloway Twp'!I31+'Hamilton Twp'!I28+Hammonton!J20+Linwood!I20+Longport!I15+Margate!I17+'Mullica Twp'!I16+Northfield!I21+Pleasantville!I21+'Port Republic'!I15+'Somers Point'!I23+Ventnor!I18+'Weymouth Twp'!L15</f>
        <v>846</v>
      </c>
      <c r="AC37" s="30"/>
      <c r="AD37" s="72">
        <f>+Abescon!K19+'Atlantic City'!K34+Brigantine!K17+'Buena Borough'!K15+'Buena Vista Twp'!K18+'Corbin City'!N14+'Egg Harbor City'!K19+'Egg Harbor Twp'!K36+'Estell Manor'!N14+Folsom!K14+'Galloway Twp'!K31+'Hamilton Twp'!K28+Hammonton!L20+Linwood!K20+Longport!K15+Margate!K17+'Mullica Twp'!K16+Northfield!K21+Pleasantville!K21+'Port Republic'!K15+'Somers Point'!K23+Ventnor!K18+'Weymouth Twp'!N15</f>
        <v>818</v>
      </c>
      <c r="AE37" s="72">
        <f>+Abescon!L19+'Atlantic City'!L34+Brigantine!L17+'Buena Borough'!L15+'Buena Vista Twp'!L18+'Corbin City'!O14+'Egg Harbor City'!L19+'Egg Harbor Twp'!L36+'Estell Manor'!O14+Folsom!L14+'Galloway Twp'!L31+'Hamilton Twp'!L28+Hammonton!M20+Linwood!L20+Longport!L15+Margate!L17+'Mullica Twp'!L16+Northfield!L21+Pleasantville!L21+'Port Republic'!L15+'Somers Point'!L23+Ventnor!L18+'Weymouth Twp'!O15</f>
        <v>805</v>
      </c>
      <c r="AF37" s="30"/>
      <c r="AG37" s="72">
        <f>+'Atlantic City'!N34+'Egg Harbor Twp'!N36+Pleasantville!N21</f>
        <v>206</v>
      </c>
      <c r="AH37" s="72">
        <f>+'Atlantic City'!O34+'Egg Harbor Twp'!O36+Pleasantville!O21</f>
        <v>80</v>
      </c>
      <c r="AI37" s="30"/>
      <c r="AJ37" s="72">
        <f>+Abescon!N19+Brigantine!N17+'Galloway Twp'!N31+'Port Republic'!N15</f>
        <v>165</v>
      </c>
      <c r="AK37" s="72">
        <f>+Abescon!O19+Brigantine!O17+'Galloway Twp'!O31+'Port Republic'!O15</f>
        <v>173</v>
      </c>
      <c r="AL37" s="30"/>
      <c r="AM37" s="72">
        <f>+Abescon!AG19+'Atlantic City'!AQ34+Brigantine!T17+'Buena Borough'!Y15+'Buena Vista Twp'!Y18+'Corbin City'!T14+'Egg Harbor City'!Z19+'Egg Harbor Twp'!AC36+'Estell Manor'!AD14+Folsom!Y14+'Galloway Twp'!AG31+'Hamilton Twp'!Y28+Hammonton!AC20+Linwood!AC20+Longport!P15+Margate!N17+'Mullica Twp'!AA16+Northfield!AA21+Pleasantville!AH21+'Port Republic'!Z15+'Somers Point'!AH23+Ventnor!N18+'Weymouth Twp'!X15</f>
        <v>922</v>
      </c>
      <c r="AN37" s="72">
        <f>+Abescon!AH19+'Atlantic City'!AR34+Brigantine!U17+'Buena Borough'!Z15+'Buena Vista Twp'!Z18+'Corbin City'!U14+'Egg Harbor City'!AA19+'Egg Harbor Twp'!AD36+'Estell Manor'!AE14+Folsom!Z14+'Galloway Twp'!AH31+'Hamilton Twp'!Z28+Hammonton!AD20+Linwood!AD20+Longport!Q15+Margate!O17+'Mullica Twp'!AB16+Northfield!AB21+Pleasantville!AI21+'Port Republic'!AA15+'Somers Point'!AI23+Ventnor!O18+'Weymouth Twp'!Y15</f>
        <v>319</v>
      </c>
      <c r="AP37" s="105"/>
      <c r="AQ37" s="105"/>
      <c r="AR37" s="105"/>
      <c r="AS37" s="105"/>
      <c r="AT37" s="105"/>
      <c r="AU37" s="105"/>
    </row>
    <row r="38" spans="1:49" ht="15.75" thickBot="1" x14ac:dyDescent="0.3">
      <c r="A38" s="106" t="s">
        <v>68</v>
      </c>
      <c r="B38" s="106"/>
      <c r="C38" s="72">
        <f>+'Corbin City'!C15+'Estell Manor'!C15+'Weymouth Twp'!C16</f>
        <v>0</v>
      </c>
      <c r="D38" s="72">
        <f>+'Corbin City'!D15+'Estell Manor'!D15+'Weymouth Twp'!D16</f>
        <v>0</v>
      </c>
      <c r="E38" s="30"/>
      <c r="F38" s="72">
        <f>+'Corbin City'!F15+'Estell Manor'!F15+'Weymouth Twp'!F16</f>
        <v>0</v>
      </c>
      <c r="G38" s="72">
        <f>+'Corbin City'!G15+'Estell Manor'!G15+'Weymouth Twp'!G16</f>
        <v>0</v>
      </c>
      <c r="H38" s="72">
        <f>+'Corbin City'!H15+'Estell Manor'!H15+'Weymouth Twp'!H16</f>
        <v>0</v>
      </c>
      <c r="I38" s="72">
        <f>+'Corbin City'!I15+'Estell Manor'!I15+'Weymouth Twp'!I16</f>
        <v>0</v>
      </c>
      <c r="J38" s="30"/>
      <c r="K38" s="72">
        <f>+Abescon!C20+'Atlantic City'!C35+Brigantine!C18+'Buena Borough'!C16+'Buena Vista Twp'!C19+'Egg Harbor City'!C20+'Egg Harbor Twp'!C37+Folsom!C15+'Hamilton Twp'!C29+Linwood!C21+Longport!C16+Margate!C18+'Mullica Twp'!C17+Northfield!C22+Pleasantville!C22+'Somers Point'!C24+Ventnor!C19</f>
        <v>71</v>
      </c>
      <c r="L38" s="72">
        <f>+Abescon!D20+'Atlantic City'!D35+Brigantine!D18+'Buena Borough'!D16+'Buena Vista Twp'!D19+'Egg Harbor City'!D20+'Egg Harbor Twp'!D37+Folsom!D15+'Hamilton Twp'!D29+Linwood!D21+Longport!D16+Margate!D18+'Mullica Twp'!D17+Northfield!D22+Pleasantville!D22+'Somers Point'!D24+Ventnor!D19</f>
        <v>67</v>
      </c>
      <c r="M38" s="72">
        <f>+Abescon!E20+'Atlantic City'!E35+Brigantine!E18+'Buena Borough'!E16+'Buena Vista Twp'!E19+'Egg Harbor City'!E20+'Egg Harbor Twp'!E37+Folsom!E15+'Hamilton Twp'!E29+Linwood!E21+Longport!E16+Margate!E18+'Mullica Twp'!E17+Northfield!E22+Pleasantville!E22+'Somers Point'!E24+Ventnor!E19</f>
        <v>19</v>
      </c>
      <c r="N38" s="72">
        <f>+Abescon!F20+'Atlantic City'!F35+Brigantine!F18+'Buena Borough'!F16+'Buena Vista Twp'!F19+'Egg Harbor City'!F20+'Egg Harbor Twp'!F37+Folsom!F15+'Hamilton Twp'!F29+Linwood!F21+Longport!F16+Margate!F18+'Mullica Twp'!F17+Northfield!F22+Pleasantville!F22+'Somers Point'!F24+Ventnor!F19</f>
        <v>21</v>
      </c>
      <c r="O38" s="30"/>
      <c r="P38" s="72">
        <f>+Hammonton!C21</f>
        <v>0</v>
      </c>
      <c r="Q38" s="72">
        <f>+Hammonton!D21</f>
        <v>0</v>
      </c>
      <c r="R38" s="72">
        <f>+Hammonton!E21</f>
        <v>0</v>
      </c>
      <c r="S38" s="72">
        <f>+Hammonton!F21</f>
        <v>0</v>
      </c>
      <c r="T38" s="72">
        <f>+Hammonton!G21</f>
        <v>0</v>
      </c>
      <c r="U38" s="30"/>
      <c r="V38" s="72">
        <f>+'Galloway Twp'!C32+'Port Republic'!C16</f>
        <v>3</v>
      </c>
      <c r="W38" s="72">
        <f>+'Galloway Twp'!D32+'Port Republic'!D16</f>
        <v>2</v>
      </c>
      <c r="X38" s="72">
        <f>+'Galloway Twp'!E32+'Port Republic'!E16</f>
        <v>0</v>
      </c>
      <c r="Y38" s="72">
        <f>+'Galloway Twp'!F32+'Port Republic'!F16</f>
        <v>1</v>
      </c>
      <c r="Z38" s="30"/>
      <c r="AA38" s="72">
        <f>+Abescon!H20+'Atlantic City'!H35+Brigantine!H18+'Buena Borough'!H16+'Buena Vista Twp'!H19+'Corbin City'!K15+'Egg Harbor City'!H20+'Egg Harbor Twp'!H37+'Estell Manor'!K15+Folsom!H15+'Galloway Twp'!H32+'Hamilton Twp'!H29+Hammonton!I21+Linwood!H21+Longport!H16+Margate!H18+'Mullica Twp'!H17+Northfield!H22+Pleasantville!H22+'Port Republic'!H16+'Somers Point'!H24+Ventnor!H19+'Weymouth Twp'!K16</f>
        <v>59</v>
      </c>
      <c r="AB38" s="72">
        <f>+Abescon!I20+'Atlantic City'!I35+Brigantine!I18+'Buena Borough'!I16+'Buena Vista Twp'!I19+'Corbin City'!L15+'Egg Harbor City'!I20+'Egg Harbor Twp'!I37+'Estell Manor'!L15+Folsom!I15+'Galloway Twp'!I32+'Hamilton Twp'!I29+Hammonton!J21+Linwood!I21+Longport!I16+Margate!I18+'Mullica Twp'!I17+Northfield!I22+Pleasantville!I22+'Port Republic'!I16+'Somers Point'!I24+Ventnor!I19+'Weymouth Twp'!L16</f>
        <v>35</v>
      </c>
      <c r="AC38" s="30"/>
      <c r="AD38" s="72">
        <f>+Abescon!K20+'Atlantic City'!K35+Brigantine!K18+'Buena Borough'!K16+'Buena Vista Twp'!K19+'Corbin City'!N15+'Egg Harbor City'!K20+'Egg Harbor Twp'!K37+'Estell Manor'!N15+Folsom!K15+'Galloway Twp'!K32+'Hamilton Twp'!K29+Hammonton!L21+Linwood!K21+Longport!K16+Margate!K18+'Mullica Twp'!K17+Northfield!K22+Pleasantville!K22+'Port Republic'!K16+'Somers Point'!K24+Ventnor!K19+'Weymouth Twp'!N16</f>
        <v>67</v>
      </c>
      <c r="AE38" s="72">
        <f>+Abescon!L20+'Atlantic City'!L35+Brigantine!L18+'Buena Borough'!L16+'Buena Vista Twp'!L19+'Corbin City'!O15+'Egg Harbor City'!L20+'Egg Harbor Twp'!L37+'Estell Manor'!O15+Folsom!L15+'Galloway Twp'!L32+'Hamilton Twp'!L29+Hammonton!M21+Linwood!L21+Longport!L16+Margate!L18+'Mullica Twp'!L17+Northfield!L22+Pleasantville!L22+'Port Republic'!L16+'Somers Point'!L24+Ventnor!L19+'Weymouth Twp'!O16</f>
        <v>23</v>
      </c>
      <c r="AF38" s="30"/>
      <c r="AG38" s="72">
        <f>+'Atlantic City'!N35+'Egg Harbor Twp'!N37+Pleasantville!N22</f>
        <v>25</v>
      </c>
      <c r="AH38" s="72">
        <f>+'Atlantic City'!O35+'Egg Harbor Twp'!O37+Pleasantville!O22</f>
        <v>10</v>
      </c>
      <c r="AI38" s="30"/>
      <c r="AJ38" s="72">
        <f>+Abescon!N20+Brigantine!N18+'Galloway Twp'!N32+'Port Republic'!N16</f>
        <v>5</v>
      </c>
      <c r="AK38" s="72">
        <f>+Abescon!O20+Brigantine!O18+'Galloway Twp'!O32+'Port Republic'!O16</f>
        <v>3</v>
      </c>
      <c r="AL38" s="30"/>
      <c r="AM38" s="72">
        <f>+Abescon!AG20+'Atlantic City'!AQ35+Brigantine!T18+'Buena Borough'!Y16+'Buena Vista Twp'!Y19+'Corbin City'!T15+'Egg Harbor City'!Z20+'Egg Harbor Twp'!AC37+'Estell Manor'!AD15+Folsom!Y15+'Galloway Twp'!AG32+'Hamilton Twp'!Y29+Hammonton!AC21+Linwood!AC21+Longport!P16+Margate!N18+'Mullica Twp'!AA17+Northfield!AA22+Pleasantville!AH22+'Port Republic'!Z16+'Somers Point'!AH24+Ventnor!N19+'Weymouth Twp'!X16</f>
        <v>40</v>
      </c>
      <c r="AN38" s="72">
        <f>+Abescon!AH20+'Atlantic City'!AR35+Brigantine!U18+'Buena Borough'!Z16+'Buena Vista Twp'!Z19+'Corbin City'!U15+'Egg Harbor City'!AA20+'Egg Harbor Twp'!AD37+'Estell Manor'!AE15+Folsom!Z15+'Galloway Twp'!AH32+'Hamilton Twp'!Z29+Hammonton!AD21+Linwood!AD21+Longport!Q16+Margate!O18+'Mullica Twp'!AB17+Northfield!AB22+Pleasantville!AI22+'Port Republic'!AA16+'Somers Point'!AI24+Ventnor!O19+'Weymouth Twp'!Y16</f>
        <v>5</v>
      </c>
      <c r="AP38" s="111"/>
      <c r="AQ38" s="111"/>
      <c r="AR38" s="111"/>
      <c r="AS38" s="111"/>
      <c r="AT38" s="111"/>
      <c r="AU38" s="112"/>
    </row>
    <row r="39" spans="1:49" ht="15.75" thickBot="1" x14ac:dyDescent="0.3">
      <c r="A39" s="43" t="s">
        <v>69</v>
      </c>
      <c r="B39" s="43"/>
      <c r="C39" s="28">
        <f>+SUM(C35:C38)</f>
        <v>656</v>
      </c>
      <c r="D39" s="28">
        <f>+SUM(D35:D38)</f>
        <v>1034</v>
      </c>
      <c r="E39" s="30"/>
      <c r="F39" s="28">
        <f>+SUM(F35:F38)</f>
        <v>615</v>
      </c>
      <c r="G39" s="28">
        <f>+SUM(G35:G38)</f>
        <v>603</v>
      </c>
      <c r="H39" s="28">
        <f>+SUM(H35:H38)</f>
        <v>1054</v>
      </c>
      <c r="I39" s="28">
        <f>+SUM(I35:I38)</f>
        <v>1029</v>
      </c>
      <c r="J39" s="30"/>
      <c r="K39" s="28">
        <f>+SUM(K35:K38)</f>
        <v>23211</v>
      </c>
      <c r="L39" s="28">
        <f>+SUM(L35:L38)</f>
        <v>21892</v>
      </c>
      <c r="M39" s="28">
        <f>+SUM(M35:M38)</f>
        <v>20905</v>
      </c>
      <c r="N39" s="28">
        <f>+SUM(N35:N38)</f>
        <v>20906</v>
      </c>
      <c r="O39" s="30"/>
      <c r="P39" s="28">
        <f>+SUM(P35:P38)</f>
        <v>1046</v>
      </c>
      <c r="Q39" s="28">
        <f>+SUM(Q35:Q38)</f>
        <v>1029</v>
      </c>
      <c r="R39" s="28">
        <f>+SUM(R35:R38)</f>
        <v>2107</v>
      </c>
      <c r="S39" s="28">
        <f>+SUM(S35:S38)</f>
        <v>2096</v>
      </c>
      <c r="T39" s="28">
        <f>+SUM(T35:T38)</f>
        <v>285</v>
      </c>
      <c r="U39" s="30"/>
      <c r="V39" s="28">
        <f>+SUM(V35:V38)</f>
        <v>3768</v>
      </c>
      <c r="W39" s="28">
        <f>+SUM(W35:W38)</f>
        <v>3580</v>
      </c>
      <c r="X39" s="28">
        <f>+SUM(X35:X38)</f>
        <v>4860</v>
      </c>
      <c r="Y39" s="28">
        <f>+SUM(Y35:Y38)</f>
        <v>4911</v>
      </c>
      <c r="Z39" s="30"/>
      <c r="AA39" s="28">
        <f>+SUM(AA35:AA38)</f>
        <v>22522</v>
      </c>
      <c r="AB39" s="28">
        <f>+SUM(AB35:AB38)</f>
        <v>34523</v>
      </c>
      <c r="AC39" s="30"/>
      <c r="AD39" s="28">
        <f>+SUM(AD35:AD38)</f>
        <v>24762</v>
      </c>
      <c r="AE39" s="28">
        <f>+SUM(AE35:AE38)</f>
        <v>31593</v>
      </c>
      <c r="AF39" s="30"/>
      <c r="AG39" s="28">
        <f>+SUM(AG35:AG38)</f>
        <v>4558</v>
      </c>
      <c r="AH39" s="28">
        <f>+SUM(AH35:AH38)</f>
        <v>2142</v>
      </c>
      <c r="AI39" s="30"/>
      <c r="AJ39" s="28">
        <f>+SUM(AJ35:AJ38)</f>
        <v>6019</v>
      </c>
      <c r="AK39" s="28">
        <f>+SUM(AK35:AK38)</f>
        <v>7738</v>
      </c>
      <c r="AL39" s="30"/>
      <c r="AM39" s="28">
        <f>+SUM(AM35:AM38)</f>
        <v>33186</v>
      </c>
      <c r="AN39" s="28">
        <f>+SUM(AN35:AN38)</f>
        <v>13681</v>
      </c>
      <c r="AP39" s="105"/>
      <c r="AQ39" s="105"/>
      <c r="AR39" s="105"/>
      <c r="AS39" s="105"/>
      <c r="AT39" s="105"/>
      <c r="AU39" s="105"/>
    </row>
    <row r="40" spans="1:49" x14ac:dyDescent="0.25">
      <c r="AP40" s="107"/>
      <c r="AQ40" s="105"/>
      <c r="AR40" s="105"/>
      <c r="AS40" s="105"/>
      <c r="AT40" s="105"/>
      <c r="AU40" s="105"/>
    </row>
    <row r="41" spans="1:49" x14ac:dyDescent="0.25"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13"/>
      <c r="AQ41" s="113"/>
      <c r="AR41" s="113"/>
      <c r="AS41" s="113"/>
      <c r="AT41" s="113"/>
      <c r="AU41" s="113"/>
      <c r="AV41" s="102"/>
      <c r="AW41" s="102"/>
    </row>
    <row r="42" spans="1:49" x14ac:dyDescent="0.25"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13"/>
      <c r="AQ42" s="113"/>
      <c r="AR42" s="113"/>
      <c r="AS42" s="113"/>
      <c r="AT42" s="113"/>
      <c r="AU42" s="113"/>
      <c r="AV42" s="102"/>
      <c r="AW42" s="102"/>
    </row>
    <row r="43" spans="1:49" x14ac:dyDescent="0.25"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13"/>
      <c r="AQ43" s="113"/>
      <c r="AR43" s="113"/>
      <c r="AS43" s="113"/>
      <c r="AT43" s="113"/>
      <c r="AU43" s="113"/>
      <c r="AV43" s="102"/>
      <c r="AW43" s="102"/>
    </row>
    <row r="44" spans="1:49" x14ac:dyDescent="0.25"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13"/>
      <c r="AQ44" s="113"/>
      <c r="AR44" s="113"/>
      <c r="AS44" s="113"/>
      <c r="AT44" s="113"/>
      <c r="AU44" s="113"/>
      <c r="AV44" s="102"/>
      <c r="AW44" s="102"/>
    </row>
    <row r="45" spans="1:49" x14ac:dyDescent="0.25"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13"/>
      <c r="AQ45" s="113"/>
      <c r="AR45" s="113"/>
      <c r="AS45" s="113"/>
      <c r="AT45" s="113"/>
      <c r="AU45" s="113"/>
      <c r="AV45" s="102"/>
      <c r="AW45" s="102"/>
    </row>
    <row r="46" spans="1:49" x14ac:dyDescent="0.25"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13"/>
      <c r="AQ46" s="113"/>
      <c r="AR46" s="113"/>
      <c r="AS46" s="113"/>
      <c r="AT46" s="113"/>
      <c r="AU46" s="113"/>
      <c r="AV46" s="102"/>
      <c r="AW46" s="102"/>
    </row>
    <row r="47" spans="1:49" x14ac:dyDescent="0.25"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13"/>
      <c r="AQ47" s="113"/>
      <c r="AR47" s="113"/>
      <c r="AS47" s="113"/>
      <c r="AT47" s="113"/>
      <c r="AU47" s="113"/>
      <c r="AV47" s="102"/>
      <c r="AW47" s="102"/>
    </row>
    <row r="48" spans="1:49" x14ac:dyDescent="0.25"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13"/>
      <c r="AQ48" s="113"/>
      <c r="AR48" s="113"/>
      <c r="AS48" s="113"/>
      <c r="AT48" s="113"/>
      <c r="AU48" s="113"/>
      <c r="AV48" s="102"/>
      <c r="AW48" s="102"/>
    </row>
    <row r="49" spans="3:49" x14ac:dyDescent="0.25"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13"/>
      <c r="AQ49" s="113"/>
      <c r="AR49" s="113"/>
      <c r="AS49" s="113"/>
      <c r="AT49" s="113"/>
      <c r="AU49" s="113"/>
      <c r="AV49" s="102"/>
      <c r="AW49" s="102"/>
    </row>
    <row r="50" spans="3:49" x14ac:dyDescent="0.25"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13"/>
      <c r="AQ50" s="113"/>
      <c r="AR50" s="113"/>
      <c r="AS50" s="113"/>
      <c r="AT50" s="113"/>
      <c r="AU50" s="113"/>
      <c r="AV50" s="102"/>
      <c r="AW50" s="102"/>
    </row>
    <row r="51" spans="3:49" x14ac:dyDescent="0.25"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13"/>
      <c r="AQ51" s="113"/>
      <c r="AR51" s="113"/>
      <c r="AS51" s="113"/>
      <c r="AT51" s="113"/>
      <c r="AU51" s="113"/>
      <c r="AV51" s="102"/>
      <c r="AW51" s="102"/>
    </row>
    <row r="52" spans="3:49" x14ac:dyDescent="0.25"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13"/>
      <c r="AQ52" s="113"/>
      <c r="AR52" s="113"/>
      <c r="AS52" s="113"/>
      <c r="AT52" s="113"/>
      <c r="AU52" s="113"/>
      <c r="AV52" s="102"/>
      <c r="AW52" s="102"/>
    </row>
    <row r="53" spans="3:49" x14ac:dyDescent="0.25"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13"/>
      <c r="AQ53" s="113"/>
      <c r="AR53" s="113"/>
      <c r="AS53" s="113"/>
      <c r="AT53" s="113"/>
      <c r="AU53" s="113"/>
      <c r="AV53" s="102"/>
      <c r="AW53" s="102"/>
    </row>
    <row r="54" spans="3:49" x14ac:dyDescent="0.25"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13"/>
      <c r="AQ54" s="113"/>
      <c r="AR54" s="113"/>
      <c r="AS54" s="113"/>
      <c r="AT54" s="113"/>
      <c r="AU54" s="113"/>
      <c r="AV54" s="102"/>
      <c r="AW54" s="102"/>
    </row>
    <row r="55" spans="3:49" x14ac:dyDescent="0.25"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13"/>
      <c r="AQ55" s="113"/>
      <c r="AR55" s="113"/>
      <c r="AS55" s="113"/>
      <c r="AT55" s="113"/>
      <c r="AU55" s="113"/>
      <c r="AV55" s="102"/>
      <c r="AW55" s="102"/>
    </row>
    <row r="56" spans="3:49" x14ac:dyDescent="0.25"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13"/>
      <c r="AQ56" s="113"/>
      <c r="AR56" s="113"/>
      <c r="AS56" s="113"/>
      <c r="AT56" s="113"/>
      <c r="AU56" s="113"/>
      <c r="AV56" s="102"/>
      <c r="AW56" s="102"/>
    </row>
    <row r="57" spans="3:49" x14ac:dyDescent="0.25"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13"/>
      <c r="AQ57" s="113"/>
      <c r="AR57" s="113"/>
      <c r="AS57" s="113"/>
      <c r="AT57" s="113"/>
      <c r="AU57" s="113"/>
      <c r="AV57" s="102"/>
      <c r="AW57" s="102"/>
    </row>
    <row r="58" spans="3:49" x14ac:dyDescent="0.25"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13"/>
      <c r="AQ58" s="113"/>
      <c r="AR58" s="113"/>
      <c r="AS58" s="113"/>
      <c r="AT58" s="113"/>
      <c r="AU58" s="113"/>
      <c r="AV58" s="102"/>
      <c r="AW58" s="102"/>
    </row>
    <row r="59" spans="3:49" x14ac:dyDescent="0.25"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13"/>
      <c r="AQ59" s="113"/>
      <c r="AR59" s="113"/>
      <c r="AS59" s="113"/>
      <c r="AT59" s="113"/>
      <c r="AU59" s="113"/>
      <c r="AV59" s="102"/>
      <c r="AW59" s="102"/>
    </row>
    <row r="60" spans="3:49" x14ac:dyDescent="0.25"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13"/>
      <c r="AQ60" s="113"/>
      <c r="AR60" s="113"/>
      <c r="AS60" s="113"/>
      <c r="AT60" s="113"/>
      <c r="AU60" s="113"/>
      <c r="AV60" s="102"/>
      <c r="AW60" s="102"/>
    </row>
    <row r="61" spans="3:49" x14ac:dyDescent="0.25"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13"/>
      <c r="AQ61" s="113"/>
      <c r="AR61" s="113"/>
      <c r="AS61" s="113"/>
      <c r="AT61" s="113"/>
      <c r="AU61" s="113"/>
      <c r="AV61" s="102"/>
      <c r="AW61" s="102"/>
    </row>
    <row r="62" spans="3:49" x14ac:dyDescent="0.25"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13"/>
      <c r="AQ62" s="113"/>
      <c r="AR62" s="113"/>
      <c r="AS62" s="113"/>
      <c r="AT62" s="113"/>
      <c r="AU62" s="113"/>
      <c r="AV62" s="102"/>
      <c r="AW62" s="102"/>
    </row>
    <row r="63" spans="3:49" x14ac:dyDescent="0.25"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13"/>
      <c r="AQ63" s="113"/>
      <c r="AR63" s="113"/>
      <c r="AS63" s="113"/>
      <c r="AT63" s="113"/>
      <c r="AU63" s="113"/>
      <c r="AV63" s="102"/>
      <c r="AW63" s="102"/>
    </row>
    <row r="64" spans="3:49" x14ac:dyDescent="0.25"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13"/>
      <c r="AQ64" s="113"/>
      <c r="AR64" s="113"/>
      <c r="AS64" s="113"/>
      <c r="AT64" s="113"/>
      <c r="AU64" s="113"/>
      <c r="AV64" s="102"/>
      <c r="AW64" s="102"/>
    </row>
    <row r="65" spans="3:49" x14ac:dyDescent="0.25"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13"/>
      <c r="AQ65" s="113"/>
      <c r="AR65" s="113"/>
      <c r="AS65" s="113"/>
      <c r="AT65" s="113"/>
      <c r="AU65" s="113"/>
      <c r="AV65" s="102"/>
      <c r="AW65" s="102"/>
    </row>
    <row r="66" spans="3:49" x14ac:dyDescent="0.25"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  <c r="AK66" s="102"/>
      <c r="AL66" s="102"/>
      <c r="AM66" s="102"/>
      <c r="AN66" s="102"/>
      <c r="AO66" s="102"/>
      <c r="AP66" s="113"/>
      <c r="AQ66" s="113"/>
      <c r="AR66" s="113"/>
      <c r="AS66" s="113"/>
      <c r="AT66" s="113"/>
      <c r="AU66" s="113"/>
      <c r="AV66" s="102"/>
      <c r="AW66" s="102"/>
    </row>
    <row r="67" spans="3:49" x14ac:dyDescent="0.25"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13"/>
      <c r="AQ67" s="113"/>
      <c r="AR67" s="113"/>
      <c r="AS67" s="113"/>
      <c r="AT67" s="113"/>
      <c r="AU67" s="113"/>
      <c r="AV67" s="102"/>
      <c r="AW67" s="102"/>
    </row>
    <row r="68" spans="3:49" x14ac:dyDescent="0.25"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13"/>
      <c r="AQ68" s="113"/>
      <c r="AR68" s="113"/>
      <c r="AS68" s="113"/>
      <c r="AT68" s="113"/>
      <c r="AU68" s="113"/>
      <c r="AV68" s="102"/>
      <c r="AW68" s="102"/>
    </row>
    <row r="69" spans="3:49" x14ac:dyDescent="0.25"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13"/>
      <c r="AQ69" s="113"/>
      <c r="AR69" s="113"/>
      <c r="AS69" s="113"/>
      <c r="AT69" s="113"/>
      <c r="AU69" s="113"/>
      <c r="AV69" s="102"/>
      <c r="AW69" s="102"/>
    </row>
    <row r="70" spans="3:49" x14ac:dyDescent="0.25"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13"/>
      <c r="AQ70" s="113"/>
      <c r="AR70" s="113"/>
      <c r="AS70" s="113"/>
      <c r="AT70" s="113"/>
      <c r="AU70" s="113"/>
      <c r="AV70" s="102"/>
      <c r="AW70" s="102"/>
    </row>
    <row r="71" spans="3:49" x14ac:dyDescent="0.25"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13"/>
      <c r="AQ71" s="113"/>
      <c r="AR71" s="113"/>
      <c r="AS71" s="113"/>
      <c r="AT71" s="113"/>
      <c r="AU71" s="113"/>
      <c r="AV71" s="102"/>
      <c r="AW71" s="102"/>
    </row>
    <row r="72" spans="3:49" x14ac:dyDescent="0.25"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  <c r="AE72" s="102"/>
      <c r="AF72" s="102"/>
      <c r="AG72" s="102"/>
      <c r="AH72" s="102"/>
      <c r="AI72" s="102"/>
      <c r="AJ72" s="102"/>
      <c r="AK72" s="102"/>
      <c r="AL72" s="102"/>
      <c r="AM72" s="102"/>
      <c r="AN72" s="102"/>
      <c r="AO72" s="102"/>
      <c r="AP72" s="113"/>
      <c r="AQ72" s="113"/>
      <c r="AR72" s="113"/>
      <c r="AS72" s="113"/>
      <c r="AT72" s="113"/>
      <c r="AU72" s="113"/>
      <c r="AV72" s="102"/>
      <c r="AW72" s="102"/>
    </row>
    <row r="73" spans="3:49" x14ac:dyDescent="0.25"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13"/>
      <c r="AQ73" s="113"/>
      <c r="AR73" s="113"/>
      <c r="AS73" s="113"/>
      <c r="AT73" s="113"/>
      <c r="AU73" s="113"/>
      <c r="AV73" s="102"/>
      <c r="AW73" s="102"/>
    </row>
    <row r="74" spans="3:49" x14ac:dyDescent="0.25"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13"/>
      <c r="AQ74" s="113"/>
      <c r="AR74" s="113"/>
      <c r="AS74" s="113"/>
      <c r="AT74" s="113"/>
      <c r="AU74" s="113"/>
      <c r="AV74" s="102"/>
      <c r="AW74" s="102"/>
    </row>
    <row r="75" spans="3:49" x14ac:dyDescent="0.25"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13"/>
      <c r="AQ75" s="113"/>
      <c r="AR75" s="113"/>
      <c r="AS75" s="113"/>
      <c r="AT75" s="113"/>
      <c r="AU75" s="113"/>
      <c r="AV75" s="102"/>
      <c r="AW75" s="102"/>
    </row>
    <row r="76" spans="3:49" x14ac:dyDescent="0.25"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13"/>
      <c r="AQ76" s="113"/>
      <c r="AR76" s="113"/>
      <c r="AS76" s="113"/>
      <c r="AT76" s="113"/>
      <c r="AU76" s="113"/>
      <c r="AV76" s="102"/>
      <c r="AW76" s="102"/>
    </row>
    <row r="77" spans="3:49" x14ac:dyDescent="0.25"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N77" s="102"/>
      <c r="AO77" s="102"/>
      <c r="AP77" s="113"/>
      <c r="AQ77" s="113"/>
      <c r="AR77" s="113"/>
      <c r="AS77" s="113"/>
      <c r="AT77" s="113"/>
      <c r="AU77" s="113"/>
      <c r="AV77" s="102"/>
      <c r="AW77" s="102"/>
    </row>
    <row r="78" spans="3:49" x14ac:dyDescent="0.25"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13"/>
      <c r="AQ78" s="113"/>
      <c r="AR78" s="113"/>
      <c r="AS78" s="113"/>
      <c r="AT78" s="113"/>
      <c r="AU78" s="113"/>
      <c r="AV78" s="102"/>
      <c r="AW78" s="102"/>
    </row>
    <row r="79" spans="3:49" x14ac:dyDescent="0.25"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13"/>
      <c r="AQ79" s="113"/>
      <c r="AR79" s="113"/>
      <c r="AS79" s="113"/>
      <c r="AT79" s="113"/>
      <c r="AU79" s="113"/>
      <c r="AV79" s="102"/>
      <c r="AW79" s="102"/>
    </row>
    <row r="80" spans="3:49" x14ac:dyDescent="0.25"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N80" s="102"/>
      <c r="AO80" s="102"/>
      <c r="AP80" s="113"/>
      <c r="AQ80" s="113"/>
      <c r="AR80" s="113"/>
      <c r="AS80" s="113"/>
      <c r="AT80" s="113"/>
      <c r="AU80" s="113"/>
      <c r="AV80" s="102"/>
      <c r="AW80" s="102"/>
    </row>
    <row r="81" spans="3:49" x14ac:dyDescent="0.25"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13"/>
      <c r="AQ81" s="113"/>
      <c r="AR81" s="113"/>
      <c r="AS81" s="113"/>
      <c r="AT81" s="113"/>
      <c r="AU81" s="113"/>
      <c r="AV81" s="102"/>
      <c r="AW81" s="102"/>
    </row>
    <row r="82" spans="3:49" x14ac:dyDescent="0.25"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102"/>
      <c r="AO82" s="102"/>
      <c r="AP82" s="113"/>
      <c r="AQ82" s="113"/>
      <c r="AR82" s="113"/>
      <c r="AS82" s="113"/>
      <c r="AT82" s="113"/>
      <c r="AU82" s="113"/>
      <c r="AV82" s="102"/>
      <c r="AW82" s="102"/>
    </row>
    <row r="83" spans="3:49" x14ac:dyDescent="0.25"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13"/>
      <c r="AQ83" s="113"/>
      <c r="AR83" s="113"/>
      <c r="AS83" s="113"/>
      <c r="AT83" s="113"/>
      <c r="AU83" s="113"/>
      <c r="AV83" s="102"/>
      <c r="AW83" s="102"/>
    </row>
    <row r="84" spans="3:49" x14ac:dyDescent="0.25"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N84" s="102"/>
      <c r="AO84" s="102"/>
      <c r="AP84" s="113"/>
      <c r="AQ84" s="113"/>
      <c r="AR84" s="113"/>
      <c r="AS84" s="113"/>
      <c r="AT84" s="113"/>
      <c r="AU84" s="113"/>
      <c r="AV84" s="102"/>
      <c r="AW84" s="102"/>
    </row>
    <row r="85" spans="3:49" x14ac:dyDescent="0.25"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102"/>
      <c r="AO85" s="102"/>
      <c r="AP85" s="113"/>
      <c r="AQ85" s="113"/>
      <c r="AR85" s="113"/>
      <c r="AS85" s="113"/>
      <c r="AT85" s="113"/>
      <c r="AU85" s="113"/>
      <c r="AV85" s="102"/>
      <c r="AW85" s="102"/>
    </row>
    <row r="86" spans="3:49" x14ac:dyDescent="0.25"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N86" s="102"/>
      <c r="AO86" s="102"/>
      <c r="AP86" s="113"/>
      <c r="AQ86" s="113"/>
      <c r="AR86" s="113"/>
      <c r="AS86" s="113"/>
      <c r="AT86" s="113"/>
      <c r="AU86" s="113"/>
      <c r="AV86" s="102"/>
      <c r="AW86" s="102"/>
    </row>
    <row r="87" spans="3:49" x14ac:dyDescent="0.25"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L87" s="102"/>
      <c r="AM87" s="102"/>
      <c r="AN87" s="102"/>
      <c r="AO87" s="102"/>
      <c r="AP87" s="113"/>
      <c r="AQ87" s="113"/>
      <c r="AR87" s="113"/>
      <c r="AS87" s="113"/>
      <c r="AT87" s="113"/>
      <c r="AU87" s="113"/>
      <c r="AV87" s="102"/>
      <c r="AW87" s="102"/>
    </row>
    <row r="88" spans="3:49" x14ac:dyDescent="0.25"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L88" s="102"/>
      <c r="AM88" s="102"/>
      <c r="AN88" s="102"/>
      <c r="AO88" s="102"/>
      <c r="AP88" s="113"/>
      <c r="AQ88" s="113"/>
      <c r="AR88" s="113"/>
      <c r="AS88" s="113"/>
      <c r="AT88" s="113"/>
      <c r="AU88" s="113"/>
      <c r="AV88" s="102"/>
      <c r="AW88" s="102"/>
    </row>
    <row r="89" spans="3:49" x14ac:dyDescent="0.25"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L89" s="102"/>
      <c r="AM89" s="102"/>
      <c r="AN89" s="102"/>
      <c r="AO89" s="102"/>
      <c r="AP89" s="113"/>
      <c r="AQ89" s="113"/>
      <c r="AR89" s="113"/>
      <c r="AS89" s="113"/>
      <c r="AT89" s="113"/>
      <c r="AU89" s="113"/>
      <c r="AV89" s="102"/>
      <c r="AW89" s="102"/>
    </row>
    <row r="90" spans="3:49" x14ac:dyDescent="0.25"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13"/>
      <c r="AQ90" s="113"/>
      <c r="AR90" s="113"/>
      <c r="AS90" s="113"/>
      <c r="AT90" s="113"/>
      <c r="AU90" s="113"/>
      <c r="AV90" s="102"/>
      <c r="AW90" s="102"/>
    </row>
    <row r="91" spans="3:49" x14ac:dyDescent="0.25"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L91" s="102"/>
      <c r="AM91" s="102"/>
      <c r="AN91" s="102"/>
      <c r="AO91" s="102"/>
      <c r="AP91" s="113"/>
      <c r="AQ91" s="113"/>
      <c r="AR91" s="113"/>
      <c r="AS91" s="113"/>
      <c r="AT91" s="113"/>
      <c r="AU91" s="113"/>
      <c r="AV91" s="102"/>
      <c r="AW91" s="102"/>
    </row>
    <row r="92" spans="3:49" x14ac:dyDescent="0.25"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13"/>
      <c r="AQ92" s="113"/>
      <c r="AR92" s="113"/>
      <c r="AS92" s="113"/>
      <c r="AT92" s="113"/>
      <c r="AU92" s="113"/>
      <c r="AV92" s="102"/>
      <c r="AW92" s="102"/>
    </row>
    <row r="93" spans="3:49" x14ac:dyDescent="0.25"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L93" s="102"/>
      <c r="AM93" s="102"/>
      <c r="AN93" s="102"/>
      <c r="AO93" s="102"/>
      <c r="AP93" s="113"/>
      <c r="AQ93" s="113"/>
      <c r="AR93" s="113"/>
      <c r="AS93" s="113"/>
      <c r="AT93" s="113"/>
      <c r="AU93" s="113"/>
      <c r="AV93" s="102"/>
      <c r="AW93" s="102"/>
    </row>
    <row r="94" spans="3:49" x14ac:dyDescent="0.25"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L94" s="102"/>
      <c r="AM94" s="102"/>
      <c r="AN94" s="102"/>
      <c r="AO94" s="102"/>
      <c r="AP94" s="113"/>
      <c r="AQ94" s="113"/>
      <c r="AR94" s="113"/>
      <c r="AS94" s="113"/>
      <c r="AT94" s="113"/>
      <c r="AU94" s="113"/>
      <c r="AV94" s="102"/>
      <c r="AW94" s="102"/>
    </row>
    <row r="95" spans="3:49" x14ac:dyDescent="0.25"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13"/>
      <c r="AQ95" s="113"/>
      <c r="AR95" s="113"/>
      <c r="AS95" s="113"/>
      <c r="AT95" s="113"/>
      <c r="AU95" s="113"/>
      <c r="AV95" s="102"/>
      <c r="AW95" s="102"/>
    </row>
    <row r="96" spans="3:49" x14ac:dyDescent="0.25"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L96" s="102"/>
      <c r="AM96" s="102"/>
      <c r="AN96" s="102"/>
      <c r="AO96" s="102"/>
      <c r="AP96" s="113"/>
      <c r="AQ96" s="113"/>
      <c r="AR96" s="113"/>
      <c r="AS96" s="113"/>
      <c r="AT96" s="113"/>
      <c r="AU96" s="113"/>
      <c r="AV96" s="102"/>
      <c r="AW96" s="102"/>
    </row>
    <row r="97" spans="3:49" x14ac:dyDescent="0.25"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N97" s="102"/>
      <c r="AO97" s="102"/>
      <c r="AP97" s="113"/>
      <c r="AQ97" s="113"/>
      <c r="AR97" s="113"/>
      <c r="AS97" s="113"/>
      <c r="AT97" s="113"/>
      <c r="AU97" s="113"/>
      <c r="AV97" s="102"/>
      <c r="AW97" s="102"/>
    </row>
    <row r="98" spans="3:49" x14ac:dyDescent="0.25"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  <c r="AL98" s="102"/>
      <c r="AM98" s="102"/>
      <c r="AN98" s="102"/>
      <c r="AO98" s="102"/>
      <c r="AP98" s="113"/>
      <c r="AQ98" s="113"/>
      <c r="AR98" s="113"/>
      <c r="AS98" s="113"/>
      <c r="AT98" s="113"/>
      <c r="AU98" s="113"/>
      <c r="AV98" s="102"/>
      <c r="AW98" s="102"/>
    </row>
    <row r="99" spans="3:49" x14ac:dyDescent="0.25"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102"/>
      <c r="AN99" s="102"/>
      <c r="AO99" s="102"/>
      <c r="AP99" s="113"/>
      <c r="AQ99" s="113"/>
      <c r="AR99" s="113"/>
      <c r="AS99" s="113"/>
      <c r="AT99" s="113"/>
      <c r="AU99" s="113"/>
      <c r="AV99" s="102"/>
      <c r="AW99" s="102"/>
    </row>
    <row r="100" spans="3:49" x14ac:dyDescent="0.25"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N100" s="102"/>
      <c r="AO100" s="102"/>
      <c r="AP100" s="113"/>
      <c r="AQ100" s="113"/>
      <c r="AR100" s="113"/>
      <c r="AS100" s="113"/>
      <c r="AT100" s="113"/>
      <c r="AU100" s="113"/>
      <c r="AV100" s="102"/>
      <c r="AW100" s="102"/>
    </row>
    <row r="101" spans="3:49" x14ac:dyDescent="0.25"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13"/>
      <c r="AQ101" s="113"/>
      <c r="AR101" s="113"/>
      <c r="AS101" s="113"/>
      <c r="AT101" s="113"/>
      <c r="AU101" s="113"/>
      <c r="AV101" s="102"/>
      <c r="AW101" s="102"/>
    </row>
    <row r="102" spans="3:49" x14ac:dyDescent="0.25"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02"/>
      <c r="AK102" s="102"/>
      <c r="AL102" s="102"/>
      <c r="AM102" s="102"/>
      <c r="AN102" s="102"/>
      <c r="AO102" s="102"/>
      <c r="AP102" s="113"/>
      <c r="AQ102" s="113"/>
      <c r="AR102" s="113"/>
      <c r="AS102" s="113"/>
      <c r="AT102" s="113"/>
      <c r="AU102" s="113"/>
      <c r="AV102" s="102"/>
      <c r="AW102" s="102"/>
    </row>
    <row r="103" spans="3:49" x14ac:dyDescent="0.25"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N103" s="102"/>
      <c r="AO103" s="102"/>
      <c r="AP103" s="113"/>
      <c r="AQ103" s="113"/>
      <c r="AR103" s="113"/>
      <c r="AS103" s="113"/>
      <c r="AT103" s="113"/>
      <c r="AU103" s="113"/>
      <c r="AV103" s="102"/>
      <c r="AW103" s="102"/>
    </row>
    <row r="104" spans="3:49" x14ac:dyDescent="0.25"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2"/>
      <c r="AJ104" s="102"/>
      <c r="AK104" s="102"/>
      <c r="AL104" s="102"/>
      <c r="AM104" s="102"/>
      <c r="AN104" s="102"/>
      <c r="AO104" s="102"/>
      <c r="AP104" s="113"/>
      <c r="AQ104" s="113"/>
      <c r="AR104" s="113"/>
      <c r="AS104" s="113"/>
      <c r="AT104" s="113"/>
      <c r="AU104" s="113"/>
      <c r="AV104" s="102"/>
      <c r="AW104" s="102"/>
    </row>
    <row r="105" spans="3:49" x14ac:dyDescent="0.25"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13"/>
      <c r="AQ105" s="113"/>
      <c r="AR105" s="113"/>
      <c r="AS105" s="113"/>
      <c r="AT105" s="113"/>
      <c r="AU105" s="113"/>
      <c r="AV105" s="102"/>
      <c r="AW105" s="102"/>
    </row>
    <row r="106" spans="3:49" x14ac:dyDescent="0.25"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13"/>
      <c r="AQ106" s="113"/>
      <c r="AR106" s="113"/>
      <c r="AS106" s="113"/>
      <c r="AT106" s="113"/>
      <c r="AU106" s="113"/>
      <c r="AV106" s="102"/>
      <c r="AW106" s="102"/>
    </row>
    <row r="107" spans="3:49" x14ac:dyDescent="0.25"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13"/>
      <c r="AQ107" s="113"/>
      <c r="AR107" s="113"/>
      <c r="AS107" s="113"/>
      <c r="AT107" s="113"/>
      <c r="AU107" s="113"/>
      <c r="AV107" s="102"/>
      <c r="AW107" s="102"/>
    </row>
    <row r="108" spans="3:49" x14ac:dyDescent="0.25"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2"/>
      <c r="AL108" s="102"/>
      <c r="AM108" s="102"/>
      <c r="AN108" s="102"/>
      <c r="AO108" s="102"/>
      <c r="AP108" s="113"/>
      <c r="AQ108" s="113"/>
      <c r="AR108" s="113"/>
      <c r="AS108" s="113"/>
      <c r="AT108" s="113"/>
      <c r="AU108" s="113"/>
      <c r="AV108" s="102"/>
      <c r="AW108" s="102"/>
    </row>
    <row r="109" spans="3:49" x14ac:dyDescent="0.25"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102"/>
      <c r="AG109" s="102"/>
      <c r="AH109" s="102"/>
      <c r="AI109" s="102"/>
      <c r="AJ109" s="102"/>
      <c r="AK109" s="102"/>
      <c r="AL109" s="102"/>
      <c r="AM109" s="102"/>
      <c r="AN109" s="102"/>
      <c r="AO109" s="102"/>
      <c r="AP109" s="113"/>
      <c r="AQ109" s="113"/>
      <c r="AR109" s="113"/>
      <c r="AS109" s="113"/>
      <c r="AT109" s="113"/>
      <c r="AU109" s="113"/>
      <c r="AV109" s="102"/>
      <c r="AW109" s="102"/>
    </row>
    <row r="110" spans="3:49" x14ac:dyDescent="0.25">
      <c r="C110" s="102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N110" s="102"/>
      <c r="AO110" s="102"/>
      <c r="AP110" s="113"/>
      <c r="AQ110" s="113"/>
      <c r="AR110" s="113"/>
      <c r="AS110" s="113"/>
      <c r="AT110" s="113"/>
      <c r="AU110" s="113"/>
      <c r="AV110" s="102"/>
      <c r="AW110" s="102"/>
    </row>
    <row r="111" spans="3:49" x14ac:dyDescent="0.25"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  <c r="AB111" s="102"/>
      <c r="AC111" s="102"/>
      <c r="AD111" s="102"/>
      <c r="AE111" s="102"/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13"/>
      <c r="AQ111" s="113"/>
      <c r="AR111" s="113"/>
      <c r="AS111" s="113"/>
      <c r="AT111" s="113"/>
      <c r="AU111" s="113"/>
      <c r="AV111" s="102"/>
      <c r="AW111" s="102"/>
    </row>
    <row r="112" spans="3:49" x14ac:dyDescent="0.25"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13"/>
      <c r="AQ112" s="113"/>
      <c r="AR112" s="113"/>
      <c r="AS112" s="113"/>
      <c r="AT112" s="113"/>
      <c r="AU112" s="113"/>
      <c r="AV112" s="102"/>
      <c r="AW112" s="102"/>
    </row>
    <row r="113" spans="3:49" x14ac:dyDescent="0.25"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2"/>
      <c r="Z113" s="102"/>
      <c r="AA113" s="102"/>
      <c r="AB113" s="102"/>
      <c r="AC113" s="102"/>
      <c r="AD113" s="102"/>
      <c r="AE113" s="102"/>
      <c r="AF113" s="102"/>
      <c r="AG113" s="102"/>
      <c r="AH113" s="102"/>
      <c r="AI113" s="102"/>
      <c r="AJ113" s="102"/>
      <c r="AK113" s="102"/>
      <c r="AL113" s="102"/>
      <c r="AM113" s="102"/>
      <c r="AN113" s="102"/>
      <c r="AO113" s="102"/>
      <c r="AP113" s="113"/>
      <c r="AQ113" s="113"/>
      <c r="AR113" s="113"/>
      <c r="AS113" s="113"/>
      <c r="AT113" s="113"/>
      <c r="AU113" s="113"/>
      <c r="AV113" s="102"/>
      <c r="AW113" s="102"/>
    </row>
    <row r="114" spans="3:49" x14ac:dyDescent="0.25"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13"/>
      <c r="AQ114" s="113"/>
      <c r="AR114" s="113"/>
      <c r="AS114" s="113"/>
      <c r="AT114" s="113"/>
      <c r="AU114" s="113"/>
      <c r="AV114" s="102"/>
      <c r="AW114" s="102"/>
    </row>
    <row r="115" spans="3:49" x14ac:dyDescent="0.25"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02"/>
      <c r="AG115" s="102"/>
      <c r="AH115" s="102"/>
      <c r="AI115" s="102"/>
      <c r="AJ115" s="102"/>
      <c r="AK115" s="102"/>
      <c r="AL115" s="102"/>
      <c r="AM115" s="102"/>
      <c r="AN115" s="102"/>
      <c r="AO115" s="102"/>
      <c r="AP115" s="113"/>
      <c r="AQ115" s="113"/>
      <c r="AR115" s="113"/>
      <c r="AS115" s="113"/>
      <c r="AT115" s="113"/>
      <c r="AU115" s="113"/>
      <c r="AV115" s="102"/>
      <c r="AW115" s="102"/>
    </row>
    <row r="116" spans="3:49" x14ac:dyDescent="0.25"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/>
      <c r="AE116" s="102"/>
      <c r="AF116" s="102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13"/>
      <c r="AQ116" s="113"/>
      <c r="AR116" s="113"/>
      <c r="AS116" s="113"/>
      <c r="AT116" s="113"/>
      <c r="AU116" s="113"/>
      <c r="AV116" s="102"/>
      <c r="AW116" s="102"/>
    </row>
    <row r="117" spans="3:49" x14ac:dyDescent="0.25"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102"/>
      <c r="AO117" s="102"/>
      <c r="AP117" s="113"/>
      <c r="AQ117" s="113"/>
      <c r="AR117" s="113"/>
      <c r="AS117" s="113"/>
      <c r="AT117" s="113"/>
      <c r="AU117" s="113"/>
      <c r="AV117" s="102"/>
      <c r="AW117" s="102"/>
    </row>
    <row r="118" spans="3:49" x14ac:dyDescent="0.25"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13"/>
      <c r="AQ118" s="113"/>
      <c r="AR118" s="113"/>
      <c r="AS118" s="113"/>
      <c r="AT118" s="113"/>
      <c r="AU118" s="113"/>
      <c r="AV118" s="102"/>
      <c r="AW118" s="102"/>
    </row>
    <row r="119" spans="3:49" x14ac:dyDescent="0.25"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  <c r="AF119" s="102"/>
      <c r="AG119" s="102"/>
      <c r="AH119" s="102"/>
      <c r="AI119" s="102"/>
      <c r="AJ119" s="102"/>
      <c r="AK119" s="102"/>
      <c r="AL119" s="102"/>
      <c r="AM119" s="102"/>
      <c r="AN119" s="102"/>
      <c r="AO119" s="102"/>
      <c r="AP119" s="113"/>
      <c r="AQ119" s="113"/>
      <c r="AR119" s="113"/>
      <c r="AS119" s="113"/>
      <c r="AT119" s="113"/>
      <c r="AU119" s="113"/>
      <c r="AV119" s="102"/>
      <c r="AW119" s="102"/>
    </row>
    <row r="120" spans="3:49" x14ac:dyDescent="0.25"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  <c r="AF120" s="102"/>
      <c r="AG120" s="102"/>
      <c r="AH120" s="102"/>
      <c r="AI120" s="102"/>
      <c r="AJ120" s="102"/>
      <c r="AK120" s="102"/>
      <c r="AL120" s="102"/>
      <c r="AM120" s="102"/>
      <c r="AN120" s="102"/>
      <c r="AO120" s="102"/>
      <c r="AP120" s="113"/>
      <c r="AQ120" s="113"/>
      <c r="AR120" s="113"/>
      <c r="AS120" s="113"/>
      <c r="AT120" s="113"/>
      <c r="AU120" s="113"/>
      <c r="AV120" s="102"/>
      <c r="AW120" s="102"/>
    </row>
    <row r="121" spans="3:49" x14ac:dyDescent="0.25"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/>
      <c r="AF121" s="102"/>
      <c r="AG121" s="102"/>
      <c r="AH121" s="102"/>
      <c r="AI121" s="102"/>
      <c r="AJ121" s="102"/>
      <c r="AK121" s="102"/>
      <c r="AL121" s="102"/>
      <c r="AM121" s="102"/>
      <c r="AN121" s="102"/>
      <c r="AO121" s="102"/>
      <c r="AP121" s="113"/>
      <c r="AQ121" s="113"/>
      <c r="AR121" s="113"/>
      <c r="AS121" s="113"/>
      <c r="AT121" s="113"/>
      <c r="AU121" s="113"/>
      <c r="AV121" s="102"/>
      <c r="AW121" s="102"/>
    </row>
    <row r="122" spans="3:49" x14ac:dyDescent="0.25"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/>
      <c r="AF122" s="102"/>
      <c r="AG122" s="102"/>
      <c r="AH122" s="102"/>
      <c r="AI122" s="102"/>
      <c r="AJ122" s="102"/>
      <c r="AK122" s="102"/>
      <c r="AL122" s="102"/>
      <c r="AM122" s="102"/>
      <c r="AN122" s="102"/>
      <c r="AO122" s="102"/>
      <c r="AP122" s="113"/>
      <c r="AQ122" s="113"/>
      <c r="AR122" s="113"/>
      <c r="AS122" s="113"/>
      <c r="AT122" s="113"/>
      <c r="AU122" s="113"/>
      <c r="AV122" s="102"/>
      <c r="AW122" s="102"/>
    </row>
    <row r="123" spans="3:49" x14ac:dyDescent="0.25"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02"/>
      <c r="AJ123" s="102"/>
      <c r="AK123" s="102"/>
      <c r="AL123" s="102"/>
      <c r="AM123" s="102"/>
      <c r="AN123" s="102"/>
      <c r="AO123" s="102"/>
      <c r="AP123" s="113"/>
      <c r="AQ123" s="113"/>
      <c r="AR123" s="113"/>
      <c r="AS123" s="113"/>
      <c r="AT123" s="113"/>
      <c r="AU123" s="113"/>
      <c r="AV123" s="102"/>
      <c r="AW123" s="102"/>
    </row>
    <row r="124" spans="3:49" x14ac:dyDescent="0.25"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102"/>
      <c r="AI124" s="102"/>
      <c r="AJ124" s="102"/>
      <c r="AK124" s="102"/>
      <c r="AL124" s="102"/>
      <c r="AM124" s="102"/>
      <c r="AN124" s="102"/>
      <c r="AO124" s="102"/>
      <c r="AP124" s="113"/>
      <c r="AQ124" s="113"/>
      <c r="AR124" s="113"/>
      <c r="AS124" s="113"/>
      <c r="AT124" s="113"/>
      <c r="AU124" s="113"/>
      <c r="AV124" s="102"/>
      <c r="AW124" s="102"/>
    </row>
    <row r="125" spans="3:49" x14ac:dyDescent="0.25"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13"/>
      <c r="AQ125" s="113"/>
      <c r="AR125" s="113"/>
      <c r="AS125" s="113"/>
      <c r="AT125" s="113"/>
      <c r="AU125" s="113"/>
      <c r="AV125" s="102"/>
      <c r="AW125" s="102"/>
    </row>
    <row r="126" spans="3:49" x14ac:dyDescent="0.25"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/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13"/>
      <c r="AQ126" s="113"/>
      <c r="AR126" s="113"/>
      <c r="AS126" s="113"/>
      <c r="AT126" s="113"/>
      <c r="AU126" s="113"/>
      <c r="AV126" s="102"/>
      <c r="AW126" s="102"/>
    </row>
    <row r="127" spans="3:49" x14ac:dyDescent="0.25"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  <c r="AF127" s="102"/>
      <c r="AG127" s="102"/>
      <c r="AH127" s="102"/>
      <c r="AI127" s="102"/>
      <c r="AJ127" s="102"/>
      <c r="AK127" s="102"/>
      <c r="AL127" s="102"/>
      <c r="AM127" s="102"/>
      <c r="AN127" s="102"/>
      <c r="AO127" s="102"/>
      <c r="AP127" s="113"/>
      <c r="AQ127" s="113"/>
      <c r="AR127" s="113"/>
      <c r="AS127" s="113"/>
      <c r="AT127" s="113"/>
      <c r="AU127" s="113"/>
      <c r="AV127" s="102"/>
      <c r="AW127" s="102"/>
    </row>
    <row r="128" spans="3:49" x14ac:dyDescent="0.25"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02"/>
      <c r="AJ128" s="102"/>
      <c r="AK128" s="102"/>
      <c r="AL128" s="102"/>
      <c r="AM128" s="102"/>
      <c r="AN128" s="102"/>
      <c r="AO128" s="102"/>
      <c r="AP128" s="113"/>
      <c r="AQ128" s="113"/>
      <c r="AR128" s="113"/>
      <c r="AS128" s="113"/>
      <c r="AT128" s="113"/>
      <c r="AU128" s="113"/>
      <c r="AV128" s="102"/>
      <c r="AW128" s="102"/>
    </row>
    <row r="129" spans="3:49" x14ac:dyDescent="0.25"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  <c r="AF129" s="102"/>
      <c r="AG129" s="102"/>
      <c r="AH129" s="102"/>
      <c r="AI129" s="102"/>
      <c r="AJ129" s="102"/>
      <c r="AK129" s="102"/>
      <c r="AL129" s="102"/>
      <c r="AM129" s="102"/>
      <c r="AN129" s="102"/>
      <c r="AO129" s="102"/>
      <c r="AP129" s="113"/>
      <c r="AQ129" s="113"/>
      <c r="AR129" s="113"/>
      <c r="AS129" s="113"/>
      <c r="AT129" s="113"/>
      <c r="AU129" s="113"/>
      <c r="AV129" s="102"/>
      <c r="AW129" s="102"/>
    </row>
    <row r="130" spans="3:49" x14ac:dyDescent="0.25"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  <c r="AJ130" s="102"/>
      <c r="AK130" s="102"/>
      <c r="AL130" s="102"/>
      <c r="AM130" s="102"/>
      <c r="AN130" s="102"/>
      <c r="AO130" s="102"/>
      <c r="AP130" s="113"/>
      <c r="AQ130" s="113"/>
      <c r="AR130" s="113"/>
      <c r="AS130" s="113"/>
      <c r="AT130" s="113"/>
      <c r="AU130" s="113"/>
      <c r="AV130" s="102"/>
      <c r="AW130" s="102"/>
    </row>
    <row r="131" spans="3:49" x14ac:dyDescent="0.25"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  <c r="AF131" s="102"/>
      <c r="AG131" s="102"/>
      <c r="AH131" s="102"/>
      <c r="AI131" s="102"/>
      <c r="AJ131" s="102"/>
      <c r="AK131" s="102"/>
      <c r="AL131" s="102"/>
      <c r="AM131" s="102"/>
      <c r="AN131" s="102"/>
      <c r="AO131" s="102"/>
      <c r="AP131" s="113"/>
      <c r="AQ131" s="113"/>
      <c r="AR131" s="113"/>
      <c r="AS131" s="113"/>
      <c r="AT131" s="113"/>
      <c r="AU131" s="113"/>
      <c r="AV131" s="102"/>
      <c r="AW131" s="102"/>
    </row>
    <row r="132" spans="3:49" x14ac:dyDescent="0.25"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  <c r="AF132" s="102"/>
      <c r="AG132" s="102"/>
      <c r="AH132" s="102"/>
      <c r="AI132" s="102"/>
      <c r="AJ132" s="102"/>
      <c r="AK132" s="102"/>
      <c r="AL132" s="102"/>
      <c r="AM132" s="102"/>
      <c r="AN132" s="102"/>
      <c r="AO132" s="102"/>
      <c r="AP132" s="113"/>
      <c r="AQ132" s="113"/>
      <c r="AR132" s="113"/>
      <c r="AS132" s="113"/>
      <c r="AT132" s="113"/>
      <c r="AU132" s="113"/>
      <c r="AV132" s="102"/>
      <c r="AW132" s="102"/>
    </row>
    <row r="133" spans="3:49" x14ac:dyDescent="0.25"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  <c r="AF133" s="102"/>
      <c r="AG133" s="102"/>
      <c r="AH133" s="102"/>
      <c r="AI133" s="102"/>
      <c r="AJ133" s="102"/>
      <c r="AK133" s="102"/>
      <c r="AL133" s="102"/>
      <c r="AM133" s="102"/>
      <c r="AN133" s="102"/>
      <c r="AO133" s="102"/>
      <c r="AP133" s="113"/>
      <c r="AQ133" s="113"/>
      <c r="AR133" s="113"/>
      <c r="AS133" s="113"/>
      <c r="AT133" s="113"/>
      <c r="AU133" s="113"/>
      <c r="AV133" s="102"/>
      <c r="AW133" s="102"/>
    </row>
    <row r="134" spans="3:49" x14ac:dyDescent="0.25"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  <c r="AF134" s="102"/>
      <c r="AG134" s="102"/>
      <c r="AH134" s="102"/>
      <c r="AI134" s="102"/>
      <c r="AJ134" s="102"/>
      <c r="AK134" s="102"/>
      <c r="AL134" s="102"/>
      <c r="AM134" s="102"/>
      <c r="AN134" s="102"/>
      <c r="AO134" s="102"/>
      <c r="AP134" s="113"/>
      <c r="AQ134" s="113"/>
      <c r="AR134" s="113"/>
      <c r="AS134" s="113"/>
      <c r="AT134" s="113"/>
      <c r="AU134" s="113"/>
      <c r="AV134" s="102"/>
      <c r="AW134" s="102"/>
    </row>
    <row r="135" spans="3:49" x14ac:dyDescent="0.25"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  <c r="AF135" s="102"/>
      <c r="AG135" s="102"/>
      <c r="AH135" s="102"/>
      <c r="AI135" s="102"/>
      <c r="AJ135" s="102"/>
      <c r="AK135" s="102"/>
      <c r="AL135" s="102"/>
      <c r="AM135" s="102"/>
      <c r="AN135" s="102"/>
      <c r="AO135" s="102"/>
      <c r="AP135" s="113"/>
      <c r="AQ135" s="113"/>
      <c r="AR135" s="113"/>
      <c r="AS135" s="113"/>
      <c r="AT135" s="113"/>
      <c r="AU135" s="113"/>
      <c r="AV135" s="102"/>
      <c r="AW135" s="102"/>
    </row>
    <row r="136" spans="3:49" x14ac:dyDescent="0.25"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  <c r="AF136" s="102"/>
      <c r="AG136" s="102"/>
      <c r="AH136" s="102"/>
      <c r="AI136" s="102"/>
      <c r="AJ136" s="102"/>
      <c r="AK136" s="102"/>
      <c r="AL136" s="102"/>
      <c r="AM136" s="102"/>
      <c r="AN136" s="102"/>
      <c r="AO136" s="102"/>
      <c r="AP136" s="113"/>
      <c r="AQ136" s="113"/>
      <c r="AR136" s="113"/>
      <c r="AS136" s="113"/>
      <c r="AT136" s="113"/>
      <c r="AU136" s="113"/>
      <c r="AV136" s="102"/>
      <c r="AW136" s="102"/>
    </row>
    <row r="137" spans="3:49" x14ac:dyDescent="0.25"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102"/>
      <c r="AK137" s="102"/>
      <c r="AL137" s="102"/>
      <c r="AM137" s="102"/>
      <c r="AN137" s="102"/>
      <c r="AO137" s="102"/>
      <c r="AP137" s="113"/>
      <c r="AQ137" s="113"/>
      <c r="AR137" s="113"/>
      <c r="AS137" s="113"/>
      <c r="AT137" s="113"/>
      <c r="AU137" s="113"/>
      <c r="AV137" s="102"/>
      <c r="AW137" s="102"/>
    </row>
    <row r="138" spans="3:49" x14ac:dyDescent="0.25"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  <c r="AI138" s="102"/>
      <c r="AJ138" s="102"/>
      <c r="AK138" s="102"/>
      <c r="AL138" s="102"/>
      <c r="AM138" s="102"/>
      <c r="AN138" s="102"/>
      <c r="AO138" s="102"/>
      <c r="AP138" s="113"/>
      <c r="AQ138" s="113"/>
      <c r="AR138" s="113"/>
      <c r="AS138" s="113"/>
      <c r="AT138" s="113"/>
      <c r="AU138" s="113"/>
      <c r="AV138" s="102"/>
      <c r="AW138" s="102"/>
    </row>
    <row r="139" spans="3:49" x14ac:dyDescent="0.25"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2"/>
      <c r="AL139" s="102"/>
      <c r="AM139" s="102"/>
      <c r="AN139" s="102"/>
      <c r="AO139" s="102"/>
      <c r="AP139" s="113"/>
      <c r="AQ139" s="113"/>
      <c r="AR139" s="113"/>
      <c r="AS139" s="113"/>
      <c r="AT139" s="113"/>
      <c r="AU139" s="113"/>
      <c r="AV139" s="102"/>
      <c r="AW139" s="102"/>
    </row>
    <row r="140" spans="3:49" x14ac:dyDescent="0.25"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  <c r="AF140" s="102"/>
      <c r="AG140" s="102"/>
      <c r="AH140" s="102"/>
      <c r="AI140" s="102"/>
      <c r="AJ140" s="102"/>
      <c r="AK140" s="102"/>
      <c r="AL140" s="102"/>
      <c r="AM140" s="102"/>
      <c r="AN140" s="102"/>
      <c r="AO140" s="102"/>
      <c r="AP140" s="113"/>
      <c r="AQ140" s="113"/>
      <c r="AR140" s="113"/>
      <c r="AS140" s="113"/>
      <c r="AT140" s="113"/>
      <c r="AU140" s="113"/>
      <c r="AV140" s="102"/>
      <c r="AW140" s="102"/>
    </row>
    <row r="141" spans="3:49" x14ac:dyDescent="0.25"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  <c r="AF141" s="102"/>
      <c r="AG141" s="102"/>
      <c r="AH141" s="102"/>
      <c r="AI141" s="102"/>
      <c r="AJ141" s="102"/>
      <c r="AK141" s="102"/>
      <c r="AL141" s="102"/>
      <c r="AM141" s="102"/>
      <c r="AN141" s="102"/>
      <c r="AO141" s="102"/>
      <c r="AP141" s="113"/>
      <c r="AQ141" s="113"/>
      <c r="AR141" s="113"/>
      <c r="AS141" s="113"/>
      <c r="AT141" s="113"/>
      <c r="AU141" s="113"/>
      <c r="AV141" s="102"/>
      <c r="AW141" s="102"/>
    </row>
    <row r="142" spans="3:49" x14ac:dyDescent="0.25"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2"/>
      <c r="AJ142" s="102"/>
      <c r="AK142" s="102"/>
      <c r="AL142" s="102"/>
      <c r="AM142" s="102"/>
      <c r="AN142" s="102"/>
      <c r="AO142" s="102"/>
      <c r="AP142" s="113"/>
      <c r="AQ142" s="113"/>
      <c r="AR142" s="113"/>
      <c r="AS142" s="113"/>
      <c r="AT142" s="113"/>
      <c r="AU142" s="113"/>
      <c r="AV142" s="102"/>
      <c r="AW142" s="102"/>
    </row>
    <row r="143" spans="3:49" x14ac:dyDescent="0.25"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  <c r="AF143" s="102"/>
      <c r="AG143" s="102"/>
      <c r="AH143" s="102"/>
      <c r="AI143" s="102"/>
      <c r="AJ143" s="102"/>
      <c r="AK143" s="102"/>
      <c r="AL143" s="102"/>
      <c r="AM143" s="102"/>
      <c r="AN143" s="102"/>
      <c r="AO143" s="102"/>
      <c r="AP143" s="113"/>
      <c r="AQ143" s="113"/>
      <c r="AR143" s="113"/>
      <c r="AS143" s="113"/>
      <c r="AT143" s="113"/>
      <c r="AU143" s="113"/>
      <c r="AV143" s="102"/>
      <c r="AW143" s="102"/>
    </row>
    <row r="144" spans="3:49" x14ac:dyDescent="0.25"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  <c r="AF144" s="102"/>
      <c r="AG144" s="102"/>
      <c r="AH144" s="102"/>
      <c r="AI144" s="102"/>
      <c r="AJ144" s="102"/>
      <c r="AK144" s="102"/>
      <c r="AL144" s="102"/>
      <c r="AM144" s="102"/>
      <c r="AN144" s="102"/>
      <c r="AO144" s="102"/>
      <c r="AP144" s="113"/>
      <c r="AQ144" s="113"/>
      <c r="AR144" s="113"/>
      <c r="AS144" s="113"/>
      <c r="AT144" s="113"/>
      <c r="AU144" s="113"/>
      <c r="AV144" s="102"/>
      <c r="AW144" s="102"/>
    </row>
    <row r="145" spans="3:49" x14ac:dyDescent="0.25"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  <c r="AF145" s="102"/>
      <c r="AG145" s="102"/>
      <c r="AH145" s="102"/>
      <c r="AI145" s="102"/>
      <c r="AJ145" s="102"/>
      <c r="AK145" s="102"/>
      <c r="AL145" s="102"/>
      <c r="AM145" s="102"/>
      <c r="AN145" s="102"/>
      <c r="AO145" s="102"/>
      <c r="AP145" s="113"/>
      <c r="AQ145" s="113"/>
      <c r="AR145" s="113"/>
      <c r="AS145" s="113"/>
      <c r="AT145" s="113"/>
      <c r="AU145" s="113"/>
      <c r="AV145" s="102"/>
      <c r="AW145" s="102"/>
    </row>
    <row r="146" spans="3:49" x14ac:dyDescent="0.25"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  <c r="M146" s="102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  <c r="AF146" s="102"/>
      <c r="AG146" s="102"/>
      <c r="AH146" s="102"/>
      <c r="AI146" s="102"/>
      <c r="AJ146" s="102"/>
      <c r="AK146" s="102"/>
      <c r="AL146" s="102"/>
      <c r="AM146" s="102"/>
      <c r="AN146" s="102"/>
      <c r="AO146" s="102"/>
      <c r="AP146" s="113"/>
      <c r="AQ146" s="113"/>
      <c r="AR146" s="113"/>
      <c r="AS146" s="113"/>
      <c r="AT146" s="113"/>
      <c r="AU146" s="113"/>
      <c r="AV146" s="102"/>
      <c r="AW146" s="102"/>
    </row>
    <row r="147" spans="3:49" x14ac:dyDescent="0.25"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  <c r="AF147" s="102"/>
      <c r="AG147" s="102"/>
      <c r="AH147" s="102"/>
      <c r="AI147" s="102"/>
      <c r="AJ147" s="102"/>
      <c r="AK147" s="102"/>
      <c r="AL147" s="102"/>
      <c r="AM147" s="102"/>
      <c r="AN147" s="102"/>
      <c r="AO147" s="102"/>
      <c r="AP147" s="113"/>
      <c r="AQ147" s="113"/>
      <c r="AR147" s="113"/>
      <c r="AS147" s="113"/>
      <c r="AT147" s="113"/>
      <c r="AU147" s="113"/>
      <c r="AV147" s="102"/>
      <c r="AW147" s="102"/>
    </row>
    <row r="148" spans="3:49" x14ac:dyDescent="0.25"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  <c r="AF148" s="102"/>
      <c r="AG148" s="102"/>
      <c r="AH148" s="102"/>
      <c r="AI148" s="102"/>
      <c r="AJ148" s="102"/>
      <c r="AK148" s="102"/>
      <c r="AL148" s="102"/>
      <c r="AM148" s="102"/>
      <c r="AN148" s="102"/>
      <c r="AO148" s="102"/>
      <c r="AP148" s="113"/>
      <c r="AQ148" s="113"/>
      <c r="AR148" s="113"/>
      <c r="AS148" s="113"/>
      <c r="AT148" s="113"/>
      <c r="AU148" s="113"/>
      <c r="AV148" s="102"/>
      <c r="AW148" s="102"/>
    </row>
    <row r="149" spans="3:49" x14ac:dyDescent="0.25"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  <c r="AF149" s="102"/>
      <c r="AG149" s="102"/>
      <c r="AH149" s="102"/>
      <c r="AI149" s="102"/>
      <c r="AJ149" s="102"/>
      <c r="AK149" s="102"/>
      <c r="AL149" s="102"/>
      <c r="AM149" s="102"/>
      <c r="AN149" s="102"/>
      <c r="AO149" s="102"/>
      <c r="AP149" s="113"/>
      <c r="AQ149" s="113"/>
      <c r="AR149" s="113"/>
      <c r="AS149" s="113"/>
      <c r="AT149" s="113"/>
      <c r="AU149" s="113"/>
      <c r="AV149" s="102"/>
      <c r="AW149" s="102"/>
    </row>
    <row r="150" spans="3:49" x14ac:dyDescent="0.25"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  <c r="AF150" s="102"/>
      <c r="AG150" s="102"/>
      <c r="AH150" s="102"/>
      <c r="AI150" s="102"/>
      <c r="AJ150" s="102"/>
      <c r="AK150" s="102"/>
      <c r="AL150" s="102"/>
      <c r="AM150" s="102"/>
      <c r="AN150" s="102"/>
      <c r="AO150" s="102"/>
      <c r="AP150" s="113"/>
      <c r="AQ150" s="113"/>
      <c r="AR150" s="113"/>
      <c r="AS150" s="113"/>
      <c r="AT150" s="113"/>
      <c r="AU150" s="113"/>
      <c r="AV150" s="102"/>
      <c r="AW150" s="102"/>
    </row>
    <row r="151" spans="3:49" x14ac:dyDescent="0.25"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  <c r="AF151" s="102"/>
      <c r="AG151" s="102"/>
      <c r="AH151" s="102"/>
      <c r="AI151" s="102"/>
      <c r="AJ151" s="102"/>
      <c r="AK151" s="102"/>
      <c r="AL151" s="102"/>
      <c r="AM151" s="102"/>
      <c r="AN151" s="102"/>
      <c r="AO151" s="102"/>
      <c r="AP151" s="113"/>
      <c r="AQ151" s="113"/>
      <c r="AR151" s="113"/>
      <c r="AS151" s="113"/>
      <c r="AT151" s="113"/>
      <c r="AU151" s="113"/>
      <c r="AV151" s="102"/>
      <c r="AW151" s="102"/>
    </row>
    <row r="152" spans="3:49" x14ac:dyDescent="0.25"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  <c r="AF152" s="102"/>
      <c r="AG152" s="102"/>
      <c r="AH152" s="102"/>
      <c r="AI152" s="102"/>
      <c r="AJ152" s="102"/>
      <c r="AK152" s="102"/>
      <c r="AL152" s="102"/>
      <c r="AM152" s="102"/>
      <c r="AN152" s="102"/>
      <c r="AO152" s="102"/>
      <c r="AP152" s="113"/>
      <c r="AQ152" s="113"/>
      <c r="AR152" s="113"/>
      <c r="AS152" s="113"/>
      <c r="AT152" s="113"/>
      <c r="AU152" s="113"/>
      <c r="AV152" s="102"/>
      <c r="AW152" s="102"/>
    </row>
    <row r="153" spans="3:49" x14ac:dyDescent="0.25"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  <c r="M153" s="102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  <c r="AF153" s="102"/>
      <c r="AG153" s="102"/>
      <c r="AH153" s="102"/>
      <c r="AI153" s="102"/>
      <c r="AJ153" s="102"/>
      <c r="AK153" s="102"/>
      <c r="AL153" s="102"/>
      <c r="AM153" s="102"/>
      <c r="AN153" s="102"/>
      <c r="AO153" s="102"/>
      <c r="AP153" s="113"/>
      <c r="AQ153" s="113"/>
      <c r="AR153" s="113"/>
      <c r="AS153" s="113"/>
      <c r="AT153" s="113"/>
      <c r="AU153" s="113"/>
      <c r="AV153" s="102"/>
      <c r="AW153" s="102"/>
    </row>
    <row r="154" spans="3:49" x14ac:dyDescent="0.25"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  <c r="AF154" s="102"/>
      <c r="AG154" s="102"/>
      <c r="AH154" s="102"/>
      <c r="AI154" s="102"/>
      <c r="AJ154" s="102"/>
      <c r="AK154" s="102"/>
      <c r="AL154" s="102"/>
      <c r="AM154" s="102"/>
      <c r="AN154" s="102"/>
      <c r="AO154" s="102"/>
      <c r="AP154" s="113"/>
      <c r="AQ154" s="113"/>
      <c r="AR154" s="113"/>
      <c r="AS154" s="113"/>
      <c r="AT154" s="113"/>
      <c r="AU154" s="113"/>
      <c r="AV154" s="102"/>
      <c r="AW154" s="102"/>
    </row>
    <row r="155" spans="3:49" x14ac:dyDescent="0.25"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  <c r="AF155" s="102"/>
      <c r="AG155" s="102"/>
      <c r="AH155" s="102"/>
      <c r="AI155" s="102"/>
      <c r="AJ155" s="102"/>
      <c r="AK155" s="102"/>
      <c r="AL155" s="102"/>
      <c r="AM155" s="102"/>
      <c r="AN155" s="102"/>
      <c r="AO155" s="102"/>
      <c r="AP155" s="113"/>
      <c r="AQ155" s="113"/>
      <c r="AR155" s="113"/>
      <c r="AS155" s="113"/>
      <c r="AT155" s="113"/>
      <c r="AU155" s="113"/>
      <c r="AV155" s="102"/>
      <c r="AW155" s="102"/>
    </row>
    <row r="156" spans="3:49" x14ac:dyDescent="0.25"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  <c r="AF156" s="102"/>
      <c r="AG156" s="102"/>
      <c r="AH156" s="102"/>
      <c r="AI156" s="102"/>
      <c r="AJ156" s="102"/>
      <c r="AK156" s="102"/>
      <c r="AL156" s="102"/>
      <c r="AM156" s="102"/>
      <c r="AN156" s="102"/>
      <c r="AO156" s="102"/>
      <c r="AP156" s="113"/>
      <c r="AQ156" s="113"/>
      <c r="AR156" s="113"/>
      <c r="AS156" s="113"/>
      <c r="AT156" s="113"/>
      <c r="AU156" s="113"/>
      <c r="AV156" s="102"/>
      <c r="AW156" s="102"/>
    </row>
    <row r="157" spans="3:49" x14ac:dyDescent="0.25">
      <c r="C157" s="102"/>
      <c r="D157" s="102"/>
      <c r="E157" s="102"/>
      <c r="F157" s="102"/>
      <c r="G157" s="102"/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  <c r="AF157" s="102"/>
      <c r="AG157" s="102"/>
      <c r="AH157" s="102"/>
      <c r="AI157" s="102"/>
      <c r="AJ157" s="102"/>
      <c r="AK157" s="102"/>
      <c r="AL157" s="102"/>
      <c r="AM157" s="102"/>
      <c r="AN157" s="102"/>
      <c r="AO157" s="102"/>
      <c r="AP157" s="113"/>
      <c r="AQ157" s="113"/>
      <c r="AR157" s="113"/>
      <c r="AS157" s="113"/>
      <c r="AT157" s="113"/>
      <c r="AU157" s="113"/>
      <c r="AV157" s="102"/>
      <c r="AW157" s="102"/>
    </row>
    <row r="158" spans="3:49" x14ac:dyDescent="0.25">
      <c r="C158" s="102"/>
      <c r="D158" s="102"/>
      <c r="E158" s="102"/>
      <c r="F158" s="102"/>
      <c r="G158" s="102"/>
      <c r="H158" s="102"/>
      <c r="I158" s="102"/>
      <c r="J158" s="102"/>
      <c r="K158" s="102"/>
      <c r="L158" s="102"/>
      <c r="M158" s="102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  <c r="AF158" s="102"/>
      <c r="AG158" s="102"/>
      <c r="AH158" s="102"/>
      <c r="AI158" s="102"/>
      <c r="AJ158" s="102"/>
      <c r="AK158" s="102"/>
      <c r="AL158" s="102"/>
      <c r="AM158" s="102"/>
      <c r="AN158" s="102"/>
      <c r="AO158" s="102"/>
      <c r="AP158" s="113"/>
      <c r="AQ158" s="113"/>
      <c r="AR158" s="113"/>
      <c r="AS158" s="113"/>
      <c r="AT158" s="113"/>
      <c r="AU158" s="113"/>
      <c r="AV158" s="102"/>
      <c r="AW158" s="102"/>
    </row>
    <row r="159" spans="3:49" x14ac:dyDescent="0.25">
      <c r="C159" s="102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  <c r="AF159" s="102"/>
      <c r="AG159" s="102"/>
      <c r="AH159" s="102"/>
      <c r="AI159" s="102"/>
      <c r="AJ159" s="102"/>
      <c r="AK159" s="102"/>
      <c r="AL159" s="102"/>
      <c r="AM159" s="102"/>
      <c r="AN159" s="102"/>
      <c r="AO159" s="102"/>
      <c r="AP159" s="113"/>
      <c r="AQ159" s="113"/>
      <c r="AR159" s="113"/>
      <c r="AS159" s="113"/>
      <c r="AT159" s="113"/>
      <c r="AU159" s="113"/>
      <c r="AV159" s="102"/>
      <c r="AW159" s="102"/>
    </row>
    <row r="160" spans="3:49" x14ac:dyDescent="0.25">
      <c r="C160" s="102"/>
      <c r="D160" s="102"/>
      <c r="E160" s="102"/>
      <c r="F160" s="102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  <c r="AF160" s="102"/>
      <c r="AG160" s="102"/>
      <c r="AH160" s="102"/>
      <c r="AI160" s="102"/>
      <c r="AJ160" s="102"/>
      <c r="AK160" s="102"/>
      <c r="AL160" s="102"/>
      <c r="AM160" s="102"/>
      <c r="AN160" s="102"/>
      <c r="AO160" s="102"/>
      <c r="AP160" s="113"/>
      <c r="AQ160" s="113"/>
      <c r="AR160" s="113"/>
      <c r="AS160" s="113"/>
      <c r="AT160" s="113"/>
      <c r="AU160" s="113"/>
      <c r="AV160" s="102"/>
      <c r="AW160" s="102"/>
    </row>
    <row r="161" spans="3:49" x14ac:dyDescent="0.25">
      <c r="C161" s="102"/>
      <c r="D161" s="102"/>
      <c r="E161" s="102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  <c r="AF161" s="102"/>
      <c r="AG161" s="102"/>
      <c r="AH161" s="102"/>
      <c r="AI161" s="102"/>
      <c r="AJ161" s="102"/>
      <c r="AK161" s="102"/>
      <c r="AL161" s="102"/>
      <c r="AM161" s="102"/>
      <c r="AN161" s="102"/>
      <c r="AO161" s="102"/>
      <c r="AP161" s="113"/>
      <c r="AQ161" s="113"/>
      <c r="AR161" s="113"/>
      <c r="AS161" s="113"/>
      <c r="AT161" s="113"/>
      <c r="AU161" s="113"/>
      <c r="AV161" s="102"/>
      <c r="AW161" s="102"/>
    </row>
    <row r="162" spans="3:49" x14ac:dyDescent="0.25">
      <c r="C162" s="102"/>
      <c r="D162" s="102"/>
      <c r="E162" s="102"/>
      <c r="F162" s="102"/>
      <c r="G162" s="102"/>
      <c r="H162" s="102"/>
      <c r="I162" s="102"/>
      <c r="J162" s="102"/>
      <c r="K162" s="102"/>
      <c r="L162" s="102"/>
      <c r="M162" s="102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  <c r="AF162" s="102"/>
      <c r="AG162" s="102"/>
      <c r="AH162" s="102"/>
      <c r="AI162" s="102"/>
      <c r="AJ162" s="102"/>
      <c r="AK162" s="102"/>
      <c r="AL162" s="102"/>
      <c r="AM162" s="102"/>
      <c r="AN162" s="102"/>
      <c r="AO162" s="102"/>
      <c r="AP162" s="113"/>
      <c r="AQ162" s="113"/>
      <c r="AR162" s="113"/>
      <c r="AS162" s="113"/>
      <c r="AT162" s="113"/>
      <c r="AU162" s="113"/>
      <c r="AV162" s="102"/>
      <c r="AW162" s="102"/>
    </row>
    <row r="163" spans="3:49" x14ac:dyDescent="0.25">
      <c r="C163" s="102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  <c r="AF163" s="102"/>
      <c r="AG163" s="102"/>
      <c r="AH163" s="102"/>
      <c r="AI163" s="102"/>
      <c r="AJ163" s="102"/>
      <c r="AK163" s="102"/>
      <c r="AL163" s="102"/>
      <c r="AM163" s="102"/>
      <c r="AN163" s="102"/>
      <c r="AO163" s="102"/>
      <c r="AP163" s="113"/>
      <c r="AQ163" s="113"/>
      <c r="AR163" s="113"/>
      <c r="AS163" s="113"/>
      <c r="AT163" s="113"/>
      <c r="AU163" s="113"/>
      <c r="AV163" s="102"/>
      <c r="AW163" s="102"/>
    </row>
    <row r="164" spans="3:49" x14ac:dyDescent="0.25">
      <c r="C164" s="102"/>
      <c r="D164" s="102"/>
      <c r="E164" s="102"/>
      <c r="F164" s="102"/>
      <c r="G164" s="102"/>
      <c r="H164" s="10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  <c r="AF164" s="102"/>
      <c r="AG164" s="102"/>
      <c r="AH164" s="102"/>
      <c r="AI164" s="102"/>
      <c r="AJ164" s="102"/>
      <c r="AK164" s="102"/>
      <c r="AL164" s="102"/>
      <c r="AM164" s="102"/>
      <c r="AN164" s="102"/>
      <c r="AO164" s="102"/>
      <c r="AP164" s="113"/>
      <c r="AQ164" s="113"/>
      <c r="AR164" s="113"/>
      <c r="AS164" s="113"/>
      <c r="AT164" s="113"/>
      <c r="AU164" s="113"/>
      <c r="AV164" s="102"/>
      <c r="AW164" s="102"/>
    </row>
    <row r="165" spans="3:49" x14ac:dyDescent="0.25">
      <c r="C165" s="102"/>
      <c r="D165" s="102"/>
      <c r="E165" s="102"/>
      <c r="F165" s="102"/>
      <c r="G165" s="102"/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  <c r="AF165" s="102"/>
      <c r="AG165" s="102"/>
      <c r="AH165" s="102"/>
      <c r="AI165" s="102"/>
      <c r="AJ165" s="102"/>
      <c r="AK165" s="102"/>
      <c r="AL165" s="102"/>
      <c r="AM165" s="102"/>
      <c r="AN165" s="102"/>
      <c r="AO165" s="102"/>
      <c r="AP165" s="113"/>
      <c r="AQ165" s="113"/>
      <c r="AR165" s="113"/>
      <c r="AS165" s="113"/>
      <c r="AT165" s="113"/>
      <c r="AU165" s="113"/>
      <c r="AV165" s="102"/>
      <c r="AW165" s="102"/>
    </row>
    <row r="166" spans="3:49" x14ac:dyDescent="0.25">
      <c r="C166" s="102"/>
      <c r="D166" s="102"/>
      <c r="E166" s="102"/>
      <c r="F166" s="102"/>
      <c r="G166" s="102"/>
      <c r="H166" s="102"/>
      <c r="I166" s="102"/>
      <c r="J166" s="102"/>
      <c r="K166" s="102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  <c r="AF166" s="102"/>
      <c r="AG166" s="102"/>
      <c r="AH166" s="102"/>
      <c r="AI166" s="102"/>
      <c r="AJ166" s="102"/>
      <c r="AK166" s="102"/>
      <c r="AL166" s="102"/>
      <c r="AM166" s="102"/>
      <c r="AN166" s="102"/>
      <c r="AO166" s="102"/>
      <c r="AP166" s="113"/>
      <c r="AQ166" s="113"/>
      <c r="AR166" s="113"/>
      <c r="AS166" s="113"/>
      <c r="AT166" s="113"/>
      <c r="AU166" s="113"/>
      <c r="AV166" s="102"/>
      <c r="AW166" s="102"/>
    </row>
    <row r="167" spans="3:49" x14ac:dyDescent="0.25">
      <c r="C167" s="102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  <c r="AF167" s="102"/>
      <c r="AG167" s="102"/>
      <c r="AH167" s="102"/>
      <c r="AI167" s="102"/>
      <c r="AJ167" s="102"/>
      <c r="AK167" s="102"/>
      <c r="AL167" s="102"/>
      <c r="AM167" s="102"/>
      <c r="AN167" s="102"/>
      <c r="AO167" s="102"/>
      <c r="AP167" s="113"/>
      <c r="AQ167" s="113"/>
      <c r="AR167" s="113"/>
      <c r="AS167" s="113"/>
      <c r="AT167" s="113"/>
      <c r="AU167" s="113"/>
      <c r="AV167" s="102"/>
      <c r="AW167" s="102"/>
    </row>
    <row r="168" spans="3:49" x14ac:dyDescent="0.25">
      <c r="C168" s="102"/>
      <c r="D168" s="102"/>
      <c r="E168" s="102"/>
      <c r="F168" s="102"/>
      <c r="G168" s="102"/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  <c r="AF168" s="102"/>
      <c r="AG168" s="102"/>
      <c r="AH168" s="102"/>
      <c r="AI168" s="102"/>
      <c r="AJ168" s="102"/>
      <c r="AK168" s="102"/>
      <c r="AL168" s="102"/>
      <c r="AM168" s="102"/>
      <c r="AN168" s="102"/>
      <c r="AO168" s="102"/>
      <c r="AP168" s="113"/>
      <c r="AQ168" s="113"/>
      <c r="AR168" s="113"/>
      <c r="AS168" s="113"/>
      <c r="AT168" s="113"/>
      <c r="AU168" s="113"/>
      <c r="AV168" s="102"/>
      <c r="AW168" s="102"/>
    </row>
    <row r="169" spans="3:49" x14ac:dyDescent="0.25">
      <c r="C169" s="102"/>
      <c r="D169" s="102"/>
      <c r="E169" s="102"/>
      <c r="F169" s="102"/>
      <c r="G169" s="102"/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02"/>
      <c r="AG169" s="102"/>
      <c r="AH169" s="102"/>
      <c r="AI169" s="102"/>
      <c r="AJ169" s="102"/>
      <c r="AK169" s="102"/>
      <c r="AL169" s="102"/>
      <c r="AM169" s="102"/>
      <c r="AN169" s="102"/>
      <c r="AO169" s="102"/>
      <c r="AP169" s="113"/>
      <c r="AQ169" s="113"/>
      <c r="AR169" s="113"/>
      <c r="AS169" s="113"/>
      <c r="AT169" s="113"/>
      <c r="AU169" s="113"/>
      <c r="AV169" s="102"/>
      <c r="AW169" s="102"/>
    </row>
    <row r="170" spans="3:49" x14ac:dyDescent="0.25"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2"/>
      <c r="AE170" s="102"/>
      <c r="AF170" s="102"/>
      <c r="AG170" s="102"/>
      <c r="AH170" s="102"/>
      <c r="AI170" s="102"/>
      <c r="AJ170" s="102"/>
      <c r="AK170" s="102"/>
      <c r="AL170" s="102"/>
      <c r="AM170" s="102"/>
      <c r="AN170" s="102"/>
      <c r="AO170" s="102"/>
      <c r="AP170" s="113"/>
      <c r="AQ170" s="113"/>
      <c r="AR170" s="113"/>
      <c r="AS170" s="113"/>
      <c r="AT170" s="113"/>
      <c r="AU170" s="113"/>
      <c r="AV170" s="102"/>
      <c r="AW170" s="102"/>
    </row>
    <row r="171" spans="3:49" x14ac:dyDescent="0.25"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102"/>
      <c r="AB171" s="102"/>
      <c r="AC171" s="102"/>
      <c r="AD171" s="102"/>
      <c r="AE171" s="102"/>
      <c r="AF171" s="102"/>
      <c r="AG171" s="102"/>
      <c r="AH171" s="102"/>
      <c r="AI171" s="102"/>
      <c r="AJ171" s="102"/>
      <c r="AK171" s="102"/>
      <c r="AL171" s="102"/>
      <c r="AM171" s="102"/>
      <c r="AN171" s="102"/>
      <c r="AO171" s="102"/>
      <c r="AP171" s="113"/>
      <c r="AQ171" s="113"/>
      <c r="AR171" s="113"/>
      <c r="AS171" s="113"/>
      <c r="AT171" s="113"/>
      <c r="AU171" s="113"/>
      <c r="AV171" s="102"/>
      <c r="AW171" s="102"/>
    </row>
    <row r="172" spans="3:49" x14ac:dyDescent="0.25">
      <c r="C172" s="102"/>
      <c r="D172" s="102"/>
      <c r="E172" s="102"/>
      <c r="F172" s="102"/>
      <c r="G172" s="102"/>
      <c r="H172" s="102"/>
      <c r="I172" s="102"/>
      <c r="J172" s="102"/>
      <c r="K172" s="102"/>
      <c r="L172" s="102"/>
      <c r="M172" s="102"/>
      <c r="N172" s="102"/>
      <c r="O172" s="102"/>
      <c r="P172" s="102"/>
      <c r="Q172" s="102"/>
      <c r="R172" s="102"/>
      <c r="S172" s="102"/>
      <c r="T172" s="102"/>
      <c r="U172" s="102"/>
      <c r="V172" s="102"/>
      <c r="W172" s="102"/>
      <c r="X172" s="102"/>
      <c r="Y172" s="102"/>
      <c r="Z172" s="102"/>
      <c r="AA172" s="102"/>
      <c r="AB172" s="102"/>
      <c r="AC172" s="102"/>
      <c r="AD172" s="102"/>
      <c r="AE172" s="102"/>
      <c r="AF172" s="102"/>
      <c r="AG172" s="102"/>
      <c r="AH172" s="102"/>
      <c r="AI172" s="102"/>
      <c r="AJ172" s="102"/>
      <c r="AK172" s="102"/>
      <c r="AL172" s="102"/>
      <c r="AM172" s="102"/>
      <c r="AN172" s="102"/>
      <c r="AO172" s="102"/>
      <c r="AP172" s="113"/>
      <c r="AQ172" s="113"/>
      <c r="AR172" s="113"/>
      <c r="AS172" s="113"/>
      <c r="AT172" s="113"/>
      <c r="AU172" s="113"/>
      <c r="AV172" s="102"/>
      <c r="AW172" s="102"/>
    </row>
    <row r="173" spans="3:49" x14ac:dyDescent="0.25">
      <c r="C173" s="102"/>
      <c r="D173" s="102"/>
      <c r="E173" s="102"/>
      <c r="F173" s="102"/>
      <c r="G173" s="102"/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02"/>
      <c r="AG173" s="102"/>
      <c r="AH173" s="102"/>
      <c r="AI173" s="102"/>
      <c r="AJ173" s="102"/>
      <c r="AK173" s="102"/>
      <c r="AL173" s="102"/>
      <c r="AM173" s="102"/>
      <c r="AN173" s="102"/>
      <c r="AO173" s="102"/>
      <c r="AP173" s="113"/>
      <c r="AQ173" s="113"/>
      <c r="AR173" s="113"/>
      <c r="AS173" s="113"/>
      <c r="AT173" s="113"/>
      <c r="AU173" s="113"/>
      <c r="AV173" s="102"/>
      <c r="AW173" s="102"/>
    </row>
    <row r="174" spans="3:49" x14ac:dyDescent="0.25">
      <c r="C174" s="102"/>
      <c r="D174" s="102"/>
      <c r="E174" s="102"/>
      <c r="F174" s="102"/>
      <c r="G174" s="102"/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2"/>
      <c r="Z174" s="102"/>
      <c r="AA174" s="102"/>
      <c r="AB174" s="102"/>
      <c r="AC174" s="102"/>
      <c r="AD174" s="102"/>
      <c r="AE174" s="102"/>
      <c r="AF174" s="102"/>
      <c r="AG174" s="102"/>
      <c r="AH174" s="102"/>
      <c r="AI174" s="102"/>
      <c r="AJ174" s="102"/>
      <c r="AK174" s="102"/>
      <c r="AL174" s="102"/>
      <c r="AM174" s="102"/>
      <c r="AN174" s="102"/>
      <c r="AO174" s="102"/>
      <c r="AP174" s="113"/>
      <c r="AQ174" s="113"/>
      <c r="AR174" s="113"/>
      <c r="AS174" s="113"/>
      <c r="AT174" s="113"/>
      <c r="AU174" s="113"/>
      <c r="AV174" s="102"/>
      <c r="AW174" s="102"/>
    </row>
    <row r="175" spans="3:49" x14ac:dyDescent="0.25">
      <c r="C175" s="102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2"/>
      <c r="AE175" s="102"/>
      <c r="AF175" s="102"/>
      <c r="AG175" s="102"/>
      <c r="AH175" s="102"/>
      <c r="AI175" s="102"/>
      <c r="AJ175" s="102"/>
      <c r="AK175" s="102"/>
      <c r="AL175" s="102"/>
      <c r="AM175" s="102"/>
      <c r="AN175" s="102"/>
      <c r="AO175" s="102"/>
      <c r="AP175" s="113"/>
      <c r="AQ175" s="113"/>
      <c r="AR175" s="113"/>
      <c r="AS175" s="113"/>
      <c r="AT175" s="113"/>
      <c r="AU175" s="113"/>
      <c r="AV175" s="102"/>
      <c r="AW175" s="102"/>
    </row>
    <row r="176" spans="3:49" x14ac:dyDescent="0.25"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  <c r="W176" s="102"/>
      <c r="X176" s="102"/>
      <c r="Y176" s="102"/>
      <c r="Z176" s="102"/>
      <c r="AA176" s="102"/>
      <c r="AB176" s="102"/>
      <c r="AC176" s="102"/>
      <c r="AD176" s="102"/>
      <c r="AE176" s="102"/>
      <c r="AF176" s="102"/>
      <c r="AG176" s="102"/>
      <c r="AH176" s="102"/>
      <c r="AI176" s="102"/>
      <c r="AJ176" s="102"/>
      <c r="AK176" s="102"/>
      <c r="AL176" s="102"/>
      <c r="AM176" s="102"/>
      <c r="AN176" s="102"/>
      <c r="AO176" s="102"/>
      <c r="AP176" s="113"/>
      <c r="AQ176" s="113"/>
      <c r="AR176" s="113"/>
      <c r="AS176" s="113"/>
      <c r="AT176" s="113"/>
      <c r="AU176" s="113"/>
      <c r="AV176" s="102"/>
      <c r="AW176" s="102"/>
    </row>
    <row r="177" spans="3:49" x14ac:dyDescent="0.25"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2"/>
      <c r="V177" s="102"/>
      <c r="W177" s="102"/>
      <c r="X177" s="102"/>
      <c r="Y177" s="102"/>
      <c r="Z177" s="102"/>
      <c r="AA177" s="102"/>
      <c r="AB177" s="102"/>
      <c r="AC177" s="102"/>
      <c r="AD177" s="102"/>
      <c r="AE177" s="102"/>
      <c r="AF177" s="102"/>
      <c r="AG177" s="102"/>
      <c r="AH177" s="102"/>
      <c r="AI177" s="102"/>
      <c r="AJ177" s="102"/>
      <c r="AK177" s="102"/>
      <c r="AL177" s="102"/>
      <c r="AM177" s="102"/>
      <c r="AN177" s="102"/>
      <c r="AO177" s="102"/>
      <c r="AP177" s="113"/>
      <c r="AQ177" s="113"/>
      <c r="AR177" s="113"/>
      <c r="AS177" s="113"/>
      <c r="AT177" s="113"/>
      <c r="AU177" s="113"/>
      <c r="AV177" s="102"/>
      <c r="AW177" s="102"/>
    </row>
    <row r="178" spans="3:49" x14ac:dyDescent="0.25"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  <c r="M178" s="102"/>
      <c r="N178" s="102"/>
      <c r="O178" s="102"/>
      <c r="P178" s="102"/>
      <c r="Q178" s="102"/>
      <c r="R178" s="102"/>
      <c r="S178" s="102"/>
      <c r="T178" s="102"/>
      <c r="U178" s="102"/>
      <c r="V178" s="102"/>
      <c r="W178" s="102"/>
      <c r="X178" s="102"/>
      <c r="Y178" s="102"/>
      <c r="Z178" s="102"/>
      <c r="AA178" s="102"/>
      <c r="AB178" s="102"/>
      <c r="AC178" s="102"/>
      <c r="AD178" s="102"/>
      <c r="AE178" s="102"/>
      <c r="AF178" s="102"/>
      <c r="AG178" s="102"/>
      <c r="AH178" s="102"/>
      <c r="AI178" s="102"/>
      <c r="AJ178" s="102"/>
      <c r="AK178" s="102"/>
      <c r="AL178" s="102"/>
      <c r="AM178" s="102"/>
      <c r="AN178" s="102"/>
      <c r="AO178" s="102"/>
      <c r="AP178" s="113"/>
      <c r="AQ178" s="113"/>
      <c r="AR178" s="113"/>
      <c r="AS178" s="113"/>
      <c r="AT178" s="113"/>
      <c r="AU178" s="113"/>
      <c r="AV178" s="102"/>
      <c r="AW178" s="102"/>
    </row>
    <row r="179" spans="3:49" x14ac:dyDescent="0.25"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102"/>
      <c r="AB179" s="102"/>
      <c r="AC179" s="102"/>
      <c r="AD179" s="102"/>
      <c r="AE179" s="102"/>
      <c r="AF179" s="102"/>
      <c r="AG179" s="102"/>
      <c r="AH179" s="102"/>
      <c r="AI179" s="102"/>
      <c r="AJ179" s="102"/>
      <c r="AK179" s="102"/>
      <c r="AL179" s="102"/>
      <c r="AM179" s="102"/>
      <c r="AN179" s="102"/>
      <c r="AO179" s="102"/>
      <c r="AP179" s="113"/>
      <c r="AQ179" s="113"/>
      <c r="AR179" s="113"/>
      <c r="AS179" s="113"/>
      <c r="AT179" s="113"/>
      <c r="AU179" s="113"/>
      <c r="AV179" s="102"/>
      <c r="AW179" s="102"/>
    </row>
    <row r="180" spans="3:49" x14ac:dyDescent="0.25">
      <c r="C180" s="102"/>
      <c r="D180" s="102"/>
      <c r="E180" s="102"/>
      <c r="F180" s="102"/>
      <c r="G180" s="102"/>
      <c r="H180" s="102"/>
      <c r="I180" s="102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2"/>
      <c r="U180" s="102"/>
      <c r="V180" s="102"/>
      <c r="W180" s="102"/>
      <c r="X180" s="102"/>
      <c r="Y180" s="102"/>
      <c r="Z180" s="102"/>
      <c r="AA180" s="102"/>
      <c r="AB180" s="102"/>
      <c r="AC180" s="102"/>
      <c r="AD180" s="102"/>
      <c r="AE180" s="102"/>
      <c r="AF180" s="102"/>
      <c r="AG180" s="102"/>
      <c r="AH180" s="102"/>
      <c r="AI180" s="102"/>
      <c r="AJ180" s="102"/>
      <c r="AK180" s="102"/>
      <c r="AL180" s="102"/>
      <c r="AM180" s="102"/>
      <c r="AN180" s="102"/>
      <c r="AO180" s="102"/>
      <c r="AP180" s="113"/>
      <c r="AQ180" s="113"/>
      <c r="AR180" s="113"/>
      <c r="AS180" s="113"/>
      <c r="AT180" s="113"/>
      <c r="AU180" s="113"/>
      <c r="AV180" s="102"/>
      <c r="AW180" s="102"/>
    </row>
    <row r="181" spans="3:49" x14ac:dyDescent="0.25">
      <c r="C181" s="102"/>
      <c r="D181" s="102"/>
      <c r="E181" s="102"/>
      <c r="F181" s="102"/>
      <c r="G181" s="102"/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02"/>
      <c r="AD181" s="102"/>
      <c r="AE181" s="102"/>
      <c r="AF181" s="102"/>
      <c r="AG181" s="102"/>
      <c r="AH181" s="102"/>
      <c r="AI181" s="102"/>
      <c r="AJ181" s="102"/>
      <c r="AK181" s="102"/>
      <c r="AL181" s="102"/>
      <c r="AM181" s="102"/>
      <c r="AN181" s="102"/>
      <c r="AO181" s="102"/>
      <c r="AP181" s="113"/>
      <c r="AQ181" s="113"/>
      <c r="AR181" s="113"/>
      <c r="AS181" s="113"/>
      <c r="AT181" s="113"/>
      <c r="AU181" s="113"/>
      <c r="AV181" s="102"/>
      <c r="AW181" s="102"/>
    </row>
    <row r="182" spans="3:49" x14ac:dyDescent="0.25">
      <c r="C182" s="102"/>
      <c r="D182" s="102"/>
      <c r="E182" s="102"/>
      <c r="F182" s="102"/>
      <c r="G182" s="102"/>
      <c r="H182" s="102"/>
      <c r="I182" s="102"/>
      <c r="J182" s="102"/>
      <c r="K182" s="102"/>
      <c r="L182" s="102"/>
      <c r="M182" s="102"/>
      <c r="N182" s="102"/>
      <c r="O182" s="102"/>
      <c r="P182" s="102"/>
      <c r="Q182" s="102"/>
      <c r="R182" s="102"/>
      <c r="S182" s="102"/>
      <c r="T182" s="102"/>
      <c r="U182" s="102"/>
      <c r="V182" s="102"/>
      <c r="W182" s="102"/>
      <c r="X182" s="102"/>
      <c r="Y182" s="102"/>
      <c r="Z182" s="102"/>
      <c r="AA182" s="102"/>
      <c r="AB182" s="102"/>
      <c r="AC182" s="102"/>
      <c r="AD182" s="102"/>
      <c r="AE182" s="102"/>
      <c r="AF182" s="102"/>
      <c r="AG182" s="102"/>
      <c r="AH182" s="102"/>
      <c r="AI182" s="102"/>
      <c r="AJ182" s="102"/>
      <c r="AK182" s="102"/>
      <c r="AL182" s="102"/>
      <c r="AM182" s="102"/>
      <c r="AN182" s="102"/>
      <c r="AO182" s="102"/>
      <c r="AP182" s="113"/>
      <c r="AQ182" s="113"/>
      <c r="AR182" s="113"/>
      <c r="AS182" s="113"/>
      <c r="AT182" s="113"/>
      <c r="AU182" s="113"/>
      <c r="AV182" s="102"/>
      <c r="AW182" s="102"/>
    </row>
    <row r="183" spans="3:49" x14ac:dyDescent="0.25">
      <c r="C183" s="102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2"/>
      <c r="Z183" s="102"/>
      <c r="AA183" s="102"/>
      <c r="AB183" s="102"/>
      <c r="AC183" s="102"/>
      <c r="AD183" s="102"/>
      <c r="AE183" s="102"/>
      <c r="AF183" s="102"/>
      <c r="AG183" s="102"/>
      <c r="AH183" s="102"/>
      <c r="AI183" s="102"/>
      <c r="AJ183" s="102"/>
      <c r="AK183" s="102"/>
      <c r="AL183" s="102"/>
      <c r="AM183" s="102"/>
      <c r="AN183" s="102"/>
      <c r="AO183" s="102"/>
      <c r="AP183" s="113"/>
      <c r="AQ183" s="113"/>
      <c r="AR183" s="113"/>
      <c r="AS183" s="113"/>
      <c r="AT183" s="113"/>
      <c r="AU183" s="113"/>
      <c r="AV183" s="102"/>
      <c r="AW183" s="102"/>
    </row>
    <row r="184" spans="3:49" x14ac:dyDescent="0.25">
      <c r="C184" s="102"/>
      <c r="D184" s="102"/>
      <c r="E184" s="102"/>
      <c r="F184" s="102"/>
      <c r="G184" s="102"/>
      <c r="H184" s="102"/>
      <c r="I184" s="102"/>
      <c r="J184" s="102"/>
      <c r="K184" s="102"/>
      <c r="L184" s="102"/>
      <c r="M184" s="102"/>
      <c r="N184" s="102"/>
      <c r="O184" s="102"/>
      <c r="P184" s="102"/>
      <c r="Q184" s="102"/>
      <c r="R184" s="102"/>
      <c r="S184" s="102"/>
      <c r="T184" s="102"/>
      <c r="U184" s="102"/>
      <c r="V184" s="102"/>
      <c r="W184" s="102"/>
      <c r="X184" s="102"/>
      <c r="Y184" s="102"/>
      <c r="Z184" s="102"/>
      <c r="AA184" s="102"/>
      <c r="AB184" s="102"/>
      <c r="AC184" s="102"/>
      <c r="AD184" s="102"/>
      <c r="AE184" s="102"/>
      <c r="AF184" s="102"/>
      <c r="AG184" s="102"/>
      <c r="AH184" s="102"/>
      <c r="AI184" s="102"/>
      <c r="AJ184" s="102"/>
      <c r="AK184" s="102"/>
      <c r="AL184" s="102"/>
      <c r="AM184" s="102"/>
      <c r="AN184" s="102"/>
      <c r="AO184" s="102"/>
      <c r="AP184" s="113"/>
      <c r="AQ184" s="113"/>
      <c r="AR184" s="113"/>
      <c r="AS184" s="113"/>
      <c r="AT184" s="113"/>
      <c r="AU184" s="113"/>
      <c r="AV184" s="102"/>
      <c r="AW184" s="102"/>
    </row>
    <row r="185" spans="3:49" x14ac:dyDescent="0.25">
      <c r="C185" s="102"/>
      <c r="D185" s="102"/>
      <c r="E185" s="102"/>
      <c r="F185" s="102"/>
      <c r="G185" s="102"/>
      <c r="H185" s="102"/>
      <c r="I185" s="102"/>
      <c r="J185" s="102"/>
      <c r="K185" s="102"/>
      <c r="L185" s="102"/>
      <c r="M185" s="102"/>
      <c r="N185" s="102"/>
      <c r="O185" s="102"/>
      <c r="P185" s="102"/>
      <c r="Q185" s="102"/>
      <c r="R185" s="102"/>
      <c r="S185" s="102"/>
      <c r="T185" s="102"/>
      <c r="U185" s="102"/>
      <c r="V185" s="102"/>
      <c r="W185" s="102"/>
      <c r="X185" s="102"/>
      <c r="Y185" s="102"/>
      <c r="Z185" s="102"/>
      <c r="AA185" s="102"/>
      <c r="AB185" s="102"/>
      <c r="AC185" s="102"/>
      <c r="AD185" s="102"/>
      <c r="AE185" s="102"/>
      <c r="AF185" s="102"/>
      <c r="AG185" s="102"/>
      <c r="AH185" s="102"/>
      <c r="AI185" s="102"/>
      <c r="AJ185" s="102"/>
      <c r="AK185" s="102"/>
      <c r="AL185" s="102"/>
      <c r="AM185" s="102"/>
      <c r="AN185" s="102"/>
      <c r="AO185" s="102"/>
      <c r="AP185" s="113"/>
      <c r="AQ185" s="113"/>
      <c r="AR185" s="113"/>
      <c r="AS185" s="113"/>
      <c r="AT185" s="113"/>
      <c r="AU185" s="113"/>
      <c r="AV185" s="102"/>
      <c r="AW185" s="102"/>
    </row>
    <row r="186" spans="3:49" x14ac:dyDescent="0.25">
      <c r="C186" s="102"/>
      <c r="D186" s="102"/>
      <c r="E186" s="102"/>
      <c r="F186" s="102"/>
      <c r="G186" s="102"/>
      <c r="H186" s="102"/>
      <c r="I186" s="102"/>
      <c r="J186" s="102"/>
      <c r="K186" s="102"/>
      <c r="L186" s="102"/>
      <c r="M186" s="102"/>
      <c r="N186" s="102"/>
      <c r="O186" s="102"/>
      <c r="P186" s="102"/>
      <c r="Q186" s="102"/>
      <c r="R186" s="102"/>
      <c r="S186" s="102"/>
      <c r="T186" s="102"/>
      <c r="U186" s="102"/>
      <c r="V186" s="102"/>
      <c r="W186" s="102"/>
      <c r="X186" s="102"/>
      <c r="Y186" s="102"/>
      <c r="Z186" s="102"/>
      <c r="AA186" s="102"/>
      <c r="AB186" s="102"/>
      <c r="AC186" s="102"/>
      <c r="AD186" s="102"/>
      <c r="AE186" s="102"/>
      <c r="AF186" s="102"/>
      <c r="AG186" s="102"/>
      <c r="AH186" s="102"/>
      <c r="AI186" s="102"/>
      <c r="AJ186" s="102"/>
      <c r="AK186" s="102"/>
      <c r="AL186" s="102"/>
      <c r="AM186" s="102"/>
      <c r="AN186" s="102"/>
      <c r="AO186" s="102"/>
      <c r="AP186" s="113"/>
      <c r="AQ186" s="113"/>
      <c r="AR186" s="113"/>
      <c r="AS186" s="113"/>
      <c r="AT186" s="113"/>
      <c r="AU186" s="113"/>
      <c r="AV186" s="102"/>
      <c r="AW186" s="102"/>
    </row>
    <row r="187" spans="3:49" x14ac:dyDescent="0.25">
      <c r="C187" s="102"/>
      <c r="D187" s="102"/>
      <c r="E187" s="102"/>
      <c r="F187" s="102"/>
      <c r="G187" s="102"/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2"/>
      <c r="Z187" s="102"/>
      <c r="AA187" s="102"/>
      <c r="AB187" s="102"/>
      <c r="AC187" s="102"/>
      <c r="AD187" s="102"/>
      <c r="AE187" s="102"/>
      <c r="AF187" s="102"/>
      <c r="AG187" s="102"/>
      <c r="AH187" s="102"/>
      <c r="AI187" s="102"/>
      <c r="AJ187" s="102"/>
      <c r="AK187" s="102"/>
      <c r="AL187" s="102"/>
      <c r="AM187" s="102"/>
      <c r="AN187" s="102"/>
      <c r="AO187" s="102"/>
      <c r="AP187" s="113"/>
      <c r="AQ187" s="113"/>
      <c r="AR187" s="113"/>
      <c r="AS187" s="113"/>
      <c r="AT187" s="113"/>
      <c r="AU187" s="113"/>
      <c r="AV187" s="102"/>
      <c r="AW187" s="102"/>
    </row>
    <row r="188" spans="3:49" x14ac:dyDescent="0.25"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  <c r="Q188" s="102"/>
      <c r="R188" s="102"/>
      <c r="S188" s="102"/>
      <c r="T188" s="102"/>
      <c r="U188" s="102"/>
      <c r="V188" s="102"/>
      <c r="W188" s="102"/>
      <c r="X188" s="102"/>
      <c r="Y188" s="102"/>
      <c r="Z188" s="102"/>
      <c r="AA188" s="102"/>
      <c r="AB188" s="102"/>
      <c r="AC188" s="102"/>
      <c r="AD188" s="102"/>
      <c r="AE188" s="102"/>
      <c r="AF188" s="102"/>
      <c r="AG188" s="102"/>
      <c r="AH188" s="102"/>
      <c r="AI188" s="102"/>
      <c r="AJ188" s="102"/>
      <c r="AK188" s="102"/>
      <c r="AL188" s="102"/>
      <c r="AM188" s="102"/>
      <c r="AN188" s="102"/>
      <c r="AO188" s="102"/>
      <c r="AP188" s="113"/>
      <c r="AQ188" s="113"/>
      <c r="AR188" s="113"/>
      <c r="AS188" s="113"/>
      <c r="AT188" s="113"/>
      <c r="AU188" s="113"/>
      <c r="AV188" s="102"/>
      <c r="AW188" s="102"/>
    </row>
    <row r="189" spans="3:49" x14ac:dyDescent="0.25"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  <c r="Q189" s="102"/>
      <c r="R189" s="102"/>
      <c r="S189" s="102"/>
      <c r="T189" s="102"/>
      <c r="U189" s="102"/>
      <c r="V189" s="102"/>
      <c r="W189" s="102"/>
      <c r="X189" s="102"/>
      <c r="Y189" s="102"/>
      <c r="Z189" s="102"/>
      <c r="AA189" s="102"/>
      <c r="AB189" s="102"/>
      <c r="AC189" s="102"/>
      <c r="AD189" s="102"/>
      <c r="AE189" s="102"/>
      <c r="AF189" s="102"/>
      <c r="AG189" s="102"/>
      <c r="AH189" s="102"/>
      <c r="AI189" s="102"/>
      <c r="AJ189" s="102"/>
      <c r="AK189" s="102"/>
      <c r="AL189" s="102"/>
      <c r="AM189" s="102"/>
      <c r="AN189" s="102"/>
      <c r="AO189" s="102"/>
      <c r="AP189" s="113"/>
      <c r="AQ189" s="113"/>
      <c r="AR189" s="113"/>
      <c r="AS189" s="113"/>
      <c r="AT189" s="113"/>
      <c r="AU189" s="113"/>
      <c r="AV189" s="102"/>
      <c r="AW189" s="102"/>
    </row>
    <row r="190" spans="3:49" x14ac:dyDescent="0.25"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  <c r="Q190" s="102"/>
      <c r="R190" s="102"/>
      <c r="S190" s="102"/>
      <c r="T190" s="102"/>
      <c r="U190" s="102"/>
      <c r="V190" s="102"/>
      <c r="W190" s="102"/>
      <c r="X190" s="102"/>
      <c r="Y190" s="102"/>
      <c r="Z190" s="102"/>
      <c r="AA190" s="102"/>
      <c r="AB190" s="102"/>
      <c r="AC190" s="102"/>
      <c r="AD190" s="102"/>
      <c r="AE190" s="102"/>
      <c r="AF190" s="102"/>
      <c r="AG190" s="102"/>
      <c r="AH190" s="102"/>
      <c r="AI190" s="102"/>
      <c r="AJ190" s="102"/>
      <c r="AK190" s="102"/>
      <c r="AL190" s="102"/>
      <c r="AM190" s="102"/>
      <c r="AN190" s="102"/>
      <c r="AO190" s="102"/>
      <c r="AP190" s="113"/>
      <c r="AQ190" s="113"/>
      <c r="AR190" s="113"/>
      <c r="AS190" s="113"/>
      <c r="AT190" s="113"/>
      <c r="AU190" s="113"/>
      <c r="AV190" s="102"/>
      <c r="AW190" s="102"/>
    </row>
    <row r="191" spans="3:49" x14ac:dyDescent="0.25"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  <c r="Q191" s="102"/>
      <c r="R191" s="102"/>
      <c r="S191" s="102"/>
      <c r="T191" s="102"/>
      <c r="U191" s="102"/>
      <c r="V191" s="102"/>
      <c r="W191" s="102"/>
      <c r="X191" s="102"/>
      <c r="Y191" s="102"/>
      <c r="Z191" s="102"/>
      <c r="AA191" s="102"/>
      <c r="AB191" s="102"/>
      <c r="AC191" s="102"/>
      <c r="AD191" s="102"/>
      <c r="AE191" s="102"/>
      <c r="AF191" s="102"/>
      <c r="AG191" s="102"/>
      <c r="AH191" s="102"/>
      <c r="AI191" s="102"/>
      <c r="AJ191" s="102"/>
      <c r="AK191" s="102"/>
      <c r="AL191" s="102"/>
      <c r="AM191" s="102"/>
      <c r="AN191" s="102"/>
      <c r="AO191" s="102"/>
      <c r="AP191" s="113"/>
      <c r="AQ191" s="113"/>
      <c r="AR191" s="113"/>
      <c r="AS191" s="113"/>
      <c r="AT191" s="113"/>
      <c r="AU191" s="113"/>
      <c r="AV191" s="102"/>
      <c r="AW191" s="102"/>
    </row>
    <row r="192" spans="3:49" x14ac:dyDescent="0.25"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2"/>
      <c r="T192" s="102"/>
      <c r="U192" s="102"/>
      <c r="V192" s="102"/>
      <c r="W192" s="102"/>
      <c r="X192" s="102"/>
      <c r="Y192" s="102"/>
      <c r="Z192" s="102"/>
      <c r="AA192" s="102"/>
      <c r="AB192" s="102"/>
      <c r="AC192" s="102"/>
      <c r="AD192" s="102"/>
      <c r="AE192" s="102"/>
      <c r="AF192" s="102"/>
      <c r="AG192" s="102"/>
      <c r="AH192" s="102"/>
      <c r="AI192" s="102"/>
      <c r="AJ192" s="102"/>
      <c r="AK192" s="102"/>
      <c r="AL192" s="102"/>
      <c r="AM192" s="102"/>
      <c r="AN192" s="102"/>
      <c r="AO192" s="102"/>
      <c r="AP192" s="113"/>
      <c r="AQ192" s="113"/>
      <c r="AR192" s="113"/>
      <c r="AS192" s="113"/>
      <c r="AT192" s="113"/>
      <c r="AU192" s="113"/>
      <c r="AV192" s="102"/>
      <c r="AW192" s="102"/>
    </row>
    <row r="193" spans="3:49" x14ac:dyDescent="0.25"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  <c r="Q193" s="102"/>
      <c r="R193" s="102"/>
      <c r="S193" s="102"/>
      <c r="T193" s="102"/>
      <c r="U193" s="102"/>
      <c r="V193" s="102"/>
      <c r="W193" s="102"/>
      <c r="X193" s="102"/>
      <c r="Y193" s="102"/>
      <c r="Z193" s="102"/>
      <c r="AA193" s="102"/>
      <c r="AB193" s="102"/>
      <c r="AC193" s="102"/>
      <c r="AD193" s="102"/>
      <c r="AE193" s="102"/>
      <c r="AF193" s="102"/>
      <c r="AG193" s="102"/>
      <c r="AH193" s="102"/>
      <c r="AI193" s="102"/>
      <c r="AJ193" s="102"/>
      <c r="AK193" s="102"/>
      <c r="AL193" s="102"/>
      <c r="AM193" s="102"/>
      <c r="AN193" s="102"/>
      <c r="AO193" s="102"/>
      <c r="AP193" s="113"/>
      <c r="AQ193" s="113"/>
      <c r="AR193" s="113"/>
      <c r="AS193" s="113"/>
      <c r="AT193" s="113"/>
      <c r="AU193" s="113"/>
      <c r="AV193" s="102"/>
      <c r="AW193" s="102"/>
    </row>
    <row r="194" spans="3:49" x14ac:dyDescent="0.25"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  <c r="V194" s="102"/>
      <c r="W194" s="102"/>
      <c r="X194" s="102"/>
      <c r="Y194" s="102"/>
      <c r="Z194" s="102"/>
      <c r="AA194" s="102"/>
      <c r="AB194" s="102"/>
      <c r="AC194" s="102"/>
      <c r="AD194" s="102"/>
      <c r="AE194" s="102"/>
      <c r="AF194" s="102"/>
      <c r="AG194" s="102"/>
      <c r="AH194" s="102"/>
      <c r="AI194" s="102"/>
      <c r="AJ194" s="102"/>
      <c r="AK194" s="102"/>
      <c r="AL194" s="102"/>
      <c r="AM194" s="102"/>
      <c r="AN194" s="102"/>
      <c r="AO194" s="102"/>
      <c r="AP194" s="113"/>
      <c r="AQ194" s="113"/>
      <c r="AR194" s="113"/>
      <c r="AS194" s="113"/>
      <c r="AT194" s="113"/>
      <c r="AU194" s="113"/>
      <c r="AV194" s="102"/>
      <c r="AW194" s="102"/>
    </row>
    <row r="195" spans="3:49" x14ac:dyDescent="0.25"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  <c r="Q195" s="102"/>
      <c r="R195" s="102"/>
      <c r="S195" s="102"/>
      <c r="T195" s="102"/>
      <c r="U195" s="102"/>
      <c r="V195" s="102"/>
      <c r="W195" s="102"/>
      <c r="X195" s="102"/>
      <c r="Y195" s="102"/>
      <c r="Z195" s="102"/>
      <c r="AA195" s="102"/>
      <c r="AB195" s="102"/>
      <c r="AC195" s="102"/>
      <c r="AD195" s="102"/>
      <c r="AE195" s="102"/>
      <c r="AF195" s="102"/>
      <c r="AG195" s="102"/>
      <c r="AH195" s="102"/>
      <c r="AI195" s="102"/>
      <c r="AJ195" s="102"/>
      <c r="AK195" s="102"/>
      <c r="AL195" s="102"/>
      <c r="AM195" s="102"/>
      <c r="AN195" s="102"/>
      <c r="AO195" s="102"/>
      <c r="AP195" s="113"/>
      <c r="AQ195" s="113"/>
      <c r="AR195" s="113"/>
      <c r="AS195" s="113"/>
      <c r="AT195" s="113"/>
      <c r="AU195" s="113"/>
      <c r="AV195" s="102"/>
      <c r="AW195" s="102"/>
    </row>
    <row r="196" spans="3:49" x14ac:dyDescent="0.25"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  <c r="Y196" s="102"/>
      <c r="Z196" s="102"/>
      <c r="AA196" s="102"/>
      <c r="AB196" s="102"/>
      <c r="AC196" s="102"/>
      <c r="AD196" s="102"/>
      <c r="AE196" s="102"/>
      <c r="AF196" s="102"/>
      <c r="AG196" s="102"/>
      <c r="AH196" s="102"/>
      <c r="AI196" s="102"/>
      <c r="AJ196" s="102"/>
      <c r="AK196" s="102"/>
      <c r="AL196" s="102"/>
      <c r="AM196" s="102"/>
      <c r="AN196" s="102"/>
      <c r="AO196" s="102"/>
      <c r="AP196" s="113"/>
      <c r="AQ196" s="113"/>
      <c r="AR196" s="113"/>
      <c r="AS196" s="113"/>
      <c r="AT196" s="113"/>
      <c r="AU196" s="113"/>
      <c r="AV196" s="102"/>
      <c r="AW196" s="102"/>
    </row>
    <row r="197" spans="3:49" x14ac:dyDescent="0.25"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  <c r="Q197" s="102"/>
      <c r="R197" s="102"/>
      <c r="S197" s="102"/>
      <c r="T197" s="102"/>
      <c r="U197" s="102"/>
      <c r="V197" s="102"/>
      <c r="W197" s="102"/>
      <c r="X197" s="102"/>
      <c r="Y197" s="102"/>
      <c r="Z197" s="102"/>
      <c r="AA197" s="102"/>
      <c r="AB197" s="102"/>
      <c r="AC197" s="102"/>
      <c r="AD197" s="102"/>
      <c r="AE197" s="102"/>
      <c r="AF197" s="102"/>
      <c r="AG197" s="102"/>
      <c r="AH197" s="102"/>
      <c r="AI197" s="102"/>
      <c r="AJ197" s="102"/>
      <c r="AK197" s="102"/>
      <c r="AL197" s="102"/>
      <c r="AM197" s="102"/>
      <c r="AN197" s="102"/>
      <c r="AO197" s="102"/>
      <c r="AP197" s="113"/>
      <c r="AQ197" s="113"/>
      <c r="AR197" s="113"/>
      <c r="AS197" s="113"/>
      <c r="AT197" s="113"/>
      <c r="AU197" s="113"/>
      <c r="AV197" s="102"/>
      <c r="AW197" s="102"/>
    </row>
    <row r="198" spans="3:49" x14ac:dyDescent="0.25">
      <c r="C198" s="102"/>
      <c r="D198" s="102"/>
      <c r="E198" s="102"/>
      <c r="F198" s="102"/>
      <c r="G198" s="102"/>
      <c r="H198" s="102"/>
      <c r="I198" s="102"/>
      <c r="J198" s="102"/>
      <c r="K198" s="102"/>
      <c r="L198" s="102"/>
      <c r="M198" s="102"/>
      <c r="N198" s="102"/>
      <c r="O198" s="102"/>
      <c r="P198" s="102"/>
      <c r="Q198" s="102"/>
      <c r="R198" s="102"/>
      <c r="S198" s="102"/>
      <c r="T198" s="102"/>
      <c r="U198" s="102"/>
      <c r="V198" s="102"/>
      <c r="W198" s="102"/>
      <c r="X198" s="102"/>
      <c r="Y198" s="102"/>
      <c r="Z198" s="102"/>
      <c r="AA198" s="102"/>
      <c r="AB198" s="102"/>
      <c r="AC198" s="102"/>
      <c r="AD198" s="102"/>
      <c r="AE198" s="102"/>
      <c r="AF198" s="102"/>
      <c r="AG198" s="102"/>
      <c r="AH198" s="102"/>
      <c r="AI198" s="102"/>
      <c r="AJ198" s="102"/>
      <c r="AK198" s="102"/>
      <c r="AL198" s="102"/>
      <c r="AM198" s="102"/>
      <c r="AN198" s="102"/>
      <c r="AO198" s="102"/>
      <c r="AP198" s="113"/>
      <c r="AQ198" s="113"/>
      <c r="AR198" s="113"/>
      <c r="AS198" s="113"/>
      <c r="AT198" s="113"/>
      <c r="AU198" s="113"/>
      <c r="AV198" s="102"/>
      <c r="AW198" s="102"/>
    </row>
    <row r="199" spans="3:49" x14ac:dyDescent="0.25">
      <c r="C199" s="102"/>
      <c r="D199" s="102"/>
      <c r="E199" s="102"/>
      <c r="F199" s="102"/>
      <c r="G199" s="102"/>
      <c r="H199" s="102"/>
      <c r="I199" s="102"/>
      <c r="J199" s="102"/>
      <c r="K199" s="102"/>
      <c r="L199" s="102"/>
      <c r="M199" s="102"/>
      <c r="N199" s="102"/>
      <c r="O199" s="102"/>
      <c r="P199" s="102"/>
      <c r="Q199" s="102"/>
      <c r="R199" s="102"/>
      <c r="S199" s="102"/>
      <c r="T199" s="102"/>
      <c r="U199" s="102"/>
      <c r="V199" s="102"/>
      <c r="W199" s="102"/>
      <c r="X199" s="102"/>
      <c r="Y199" s="102"/>
      <c r="Z199" s="102"/>
      <c r="AA199" s="102"/>
      <c r="AB199" s="102"/>
      <c r="AC199" s="102"/>
      <c r="AD199" s="102"/>
      <c r="AE199" s="102"/>
      <c r="AF199" s="102"/>
      <c r="AG199" s="102"/>
      <c r="AH199" s="102"/>
      <c r="AI199" s="102"/>
      <c r="AJ199" s="102"/>
      <c r="AK199" s="102"/>
      <c r="AL199" s="102"/>
      <c r="AM199" s="102"/>
      <c r="AN199" s="102"/>
      <c r="AO199" s="102"/>
      <c r="AP199" s="113"/>
      <c r="AQ199" s="113"/>
      <c r="AR199" s="113"/>
      <c r="AS199" s="113"/>
      <c r="AT199" s="113"/>
      <c r="AU199" s="113"/>
      <c r="AV199" s="102"/>
      <c r="AW199" s="102"/>
    </row>
    <row r="200" spans="3:49" x14ac:dyDescent="0.25">
      <c r="C200" s="102"/>
      <c r="D200" s="102"/>
      <c r="E200" s="102"/>
      <c r="F200" s="102"/>
      <c r="G200" s="102"/>
      <c r="H200" s="102"/>
      <c r="I200" s="102"/>
      <c r="J200" s="102"/>
      <c r="K200" s="102"/>
      <c r="L200" s="102"/>
      <c r="M200" s="102"/>
      <c r="N200" s="102"/>
      <c r="O200" s="102"/>
      <c r="P200" s="102"/>
      <c r="Q200" s="102"/>
      <c r="R200" s="102"/>
      <c r="S200" s="102"/>
      <c r="T200" s="102"/>
      <c r="U200" s="102"/>
      <c r="V200" s="102"/>
      <c r="W200" s="102"/>
      <c r="X200" s="102"/>
      <c r="Y200" s="102"/>
      <c r="Z200" s="102"/>
      <c r="AA200" s="102"/>
      <c r="AB200" s="102"/>
      <c r="AC200" s="102"/>
      <c r="AD200" s="102"/>
      <c r="AE200" s="102"/>
      <c r="AF200" s="102"/>
      <c r="AG200" s="102"/>
      <c r="AH200" s="102"/>
      <c r="AI200" s="102"/>
      <c r="AJ200" s="102"/>
      <c r="AK200" s="102"/>
      <c r="AL200" s="102"/>
      <c r="AM200" s="102"/>
      <c r="AN200" s="102"/>
      <c r="AO200" s="102"/>
      <c r="AP200" s="113"/>
      <c r="AQ200" s="113"/>
      <c r="AR200" s="113"/>
      <c r="AS200" s="113"/>
      <c r="AT200" s="113"/>
      <c r="AU200" s="113"/>
      <c r="AV200" s="102"/>
      <c r="AW200" s="102"/>
    </row>
    <row r="201" spans="3:49" x14ac:dyDescent="0.25">
      <c r="C201" s="102"/>
      <c r="D201" s="102"/>
      <c r="E201" s="102"/>
      <c r="F201" s="102"/>
      <c r="G201" s="102"/>
      <c r="H201" s="102"/>
      <c r="I201" s="102"/>
      <c r="J201" s="102"/>
      <c r="K201" s="102"/>
      <c r="L201" s="102"/>
      <c r="M201" s="102"/>
      <c r="N201" s="102"/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  <c r="Y201" s="102"/>
      <c r="Z201" s="102"/>
      <c r="AA201" s="102"/>
      <c r="AB201" s="102"/>
      <c r="AC201" s="102"/>
      <c r="AD201" s="102"/>
      <c r="AE201" s="102"/>
      <c r="AF201" s="102"/>
      <c r="AG201" s="102"/>
      <c r="AH201" s="102"/>
      <c r="AI201" s="102"/>
      <c r="AJ201" s="102"/>
      <c r="AK201" s="102"/>
      <c r="AL201" s="102"/>
      <c r="AM201" s="102"/>
      <c r="AN201" s="102"/>
      <c r="AO201" s="102"/>
      <c r="AP201" s="113"/>
      <c r="AQ201" s="113"/>
      <c r="AR201" s="113"/>
      <c r="AS201" s="113"/>
      <c r="AT201" s="113"/>
      <c r="AU201" s="113"/>
      <c r="AV201" s="102"/>
      <c r="AW201" s="102"/>
    </row>
    <row r="202" spans="3:49" x14ac:dyDescent="0.25">
      <c r="C202" s="102"/>
      <c r="D202" s="102"/>
      <c r="E202" s="102"/>
      <c r="F202" s="102"/>
      <c r="G202" s="102"/>
      <c r="H202" s="102"/>
      <c r="I202" s="102"/>
      <c r="J202" s="102"/>
      <c r="K202" s="102"/>
      <c r="L202" s="102"/>
      <c r="M202" s="102"/>
      <c r="N202" s="102"/>
      <c r="O202" s="102"/>
      <c r="P202" s="102"/>
      <c r="Q202" s="102"/>
      <c r="R202" s="102"/>
      <c r="S202" s="102"/>
      <c r="T202" s="102"/>
      <c r="U202" s="102"/>
      <c r="V202" s="102"/>
      <c r="W202" s="102"/>
      <c r="X202" s="102"/>
      <c r="Y202" s="102"/>
      <c r="Z202" s="102"/>
      <c r="AA202" s="102"/>
      <c r="AB202" s="102"/>
      <c r="AC202" s="102"/>
      <c r="AD202" s="102"/>
      <c r="AE202" s="102"/>
      <c r="AF202" s="102"/>
      <c r="AG202" s="102"/>
      <c r="AH202" s="102"/>
      <c r="AI202" s="102"/>
      <c r="AJ202" s="102"/>
      <c r="AK202" s="102"/>
      <c r="AL202" s="102"/>
      <c r="AM202" s="102"/>
      <c r="AN202" s="102"/>
      <c r="AO202" s="102"/>
      <c r="AP202" s="113"/>
      <c r="AQ202" s="113"/>
      <c r="AR202" s="113"/>
      <c r="AS202" s="113"/>
      <c r="AT202" s="113"/>
      <c r="AU202" s="113"/>
      <c r="AV202" s="102"/>
      <c r="AW202" s="102"/>
    </row>
    <row r="203" spans="3:49" x14ac:dyDescent="0.25">
      <c r="C203" s="102"/>
      <c r="D203" s="102"/>
      <c r="E203" s="102"/>
      <c r="F203" s="102"/>
      <c r="G203" s="102"/>
      <c r="H203" s="102"/>
      <c r="I203" s="102"/>
      <c r="J203" s="102"/>
      <c r="K203" s="102"/>
      <c r="L203" s="102"/>
      <c r="M203" s="102"/>
      <c r="N203" s="102"/>
      <c r="O203" s="102"/>
      <c r="P203" s="102"/>
      <c r="Q203" s="102"/>
      <c r="R203" s="102"/>
      <c r="S203" s="102"/>
      <c r="T203" s="102"/>
      <c r="U203" s="102"/>
      <c r="V203" s="102"/>
      <c r="W203" s="102"/>
      <c r="X203" s="102"/>
      <c r="Y203" s="102"/>
      <c r="Z203" s="102"/>
      <c r="AA203" s="102"/>
      <c r="AB203" s="102"/>
      <c r="AC203" s="102"/>
      <c r="AD203" s="102"/>
      <c r="AE203" s="102"/>
      <c r="AF203" s="102"/>
      <c r="AG203" s="102"/>
      <c r="AH203" s="102"/>
      <c r="AI203" s="102"/>
      <c r="AJ203" s="102"/>
      <c r="AK203" s="102"/>
      <c r="AL203" s="102"/>
      <c r="AM203" s="102"/>
      <c r="AN203" s="102"/>
      <c r="AO203" s="102"/>
      <c r="AP203" s="113"/>
      <c r="AQ203" s="113"/>
      <c r="AR203" s="113"/>
      <c r="AS203" s="113"/>
      <c r="AT203" s="113"/>
      <c r="AU203" s="113"/>
      <c r="AV203" s="102"/>
      <c r="AW203" s="102"/>
    </row>
    <row r="204" spans="3:49" x14ac:dyDescent="0.25">
      <c r="C204" s="102"/>
      <c r="D204" s="102"/>
      <c r="E204" s="102"/>
      <c r="F204" s="102"/>
      <c r="G204" s="102"/>
      <c r="H204" s="102"/>
      <c r="I204" s="102"/>
      <c r="J204" s="102"/>
      <c r="K204" s="102"/>
      <c r="L204" s="102"/>
      <c r="M204" s="102"/>
      <c r="N204" s="102"/>
      <c r="O204" s="102"/>
      <c r="P204" s="102"/>
      <c r="Q204" s="102"/>
      <c r="R204" s="102"/>
      <c r="S204" s="102"/>
      <c r="T204" s="102"/>
      <c r="U204" s="102"/>
      <c r="V204" s="102"/>
      <c r="W204" s="102"/>
      <c r="X204" s="102"/>
      <c r="Y204" s="102"/>
      <c r="Z204" s="102"/>
      <c r="AA204" s="102"/>
      <c r="AB204" s="102"/>
      <c r="AC204" s="102"/>
      <c r="AD204" s="102"/>
      <c r="AE204" s="102"/>
      <c r="AF204" s="102"/>
      <c r="AG204" s="102"/>
      <c r="AH204" s="102"/>
      <c r="AI204" s="102"/>
      <c r="AJ204" s="102"/>
      <c r="AK204" s="102"/>
      <c r="AL204" s="102"/>
      <c r="AM204" s="102"/>
      <c r="AN204" s="102"/>
      <c r="AO204" s="102"/>
      <c r="AP204" s="113"/>
      <c r="AQ204" s="113"/>
      <c r="AR204" s="113"/>
      <c r="AS204" s="113"/>
      <c r="AT204" s="113"/>
      <c r="AU204" s="113"/>
      <c r="AV204" s="102"/>
      <c r="AW204" s="102"/>
    </row>
    <row r="205" spans="3:49" x14ac:dyDescent="0.25">
      <c r="C205" s="102"/>
      <c r="D205" s="102"/>
      <c r="E205" s="102"/>
      <c r="F205" s="102"/>
      <c r="G205" s="102"/>
      <c r="H205" s="102"/>
      <c r="I205" s="102"/>
      <c r="J205" s="102"/>
      <c r="K205" s="102"/>
      <c r="L205" s="102"/>
      <c r="M205" s="102"/>
      <c r="N205" s="102"/>
      <c r="O205" s="102"/>
      <c r="P205" s="102"/>
      <c r="Q205" s="102"/>
      <c r="R205" s="102"/>
      <c r="S205" s="102"/>
      <c r="T205" s="102"/>
      <c r="U205" s="102"/>
      <c r="V205" s="102"/>
      <c r="W205" s="102"/>
      <c r="X205" s="102"/>
      <c r="Y205" s="102"/>
      <c r="Z205" s="102"/>
      <c r="AA205" s="102"/>
      <c r="AB205" s="102"/>
      <c r="AC205" s="102"/>
      <c r="AD205" s="102"/>
      <c r="AE205" s="102"/>
      <c r="AF205" s="102"/>
      <c r="AG205" s="102"/>
      <c r="AH205" s="102"/>
      <c r="AI205" s="102"/>
      <c r="AJ205" s="102"/>
      <c r="AK205" s="102"/>
      <c r="AL205" s="102"/>
      <c r="AM205" s="102"/>
      <c r="AN205" s="102"/>
      <c r="AO205" s="102"/>
      <c r="AP205" s="113"/>
      <c r="AQ205" s="113"/>
      <c r="AR205" s="113"/>
      <c r="AS205" s="113"/>
      <c r="AT205" s="113"/>
      <c r="AU205" s="113"/>
      <c r="AV205" s="102"/>
      <c r="AW205" s="102"/>
    </row>
    <row r="206" spans="3:49" x14ac:dyDescent="0.25">
      <c r="C206" s="102"/>
      <c r="D206" s="102"/>
      <c r="E206" s="102"/>
      <c r="F206" s="102"/>
      <c r="G206" s="102"/>
      <c r="H206" s="102"/>
      <c r="I206" s="102"/>
      <c r="J206" s="102"/>
      <c r="K206" s="102"/>
      <c r="L206" s="102"/>
      <c r="M206" s="102"/>
      <c r="N206" s="102"/>
      <c r="O206" s="102"/>
      <c r="P206" s="102"/>
      <c r="Q206" s="102"/>
      <c r="R206" s="102"/>
      <c r="S206" s="102"/>
      <c r="T206" s="102"/>
      <c r="U206" s="102"/>
      <c r="V206" s="102"/>
      <c r="W206" s="102"/>
      <c r="X206" s="102"/>
      <c r="Y206" s="102"/>
      <c r="Z206" s="102"/>
      <c r="AA206" s="102"/>
      <c r="AB206" s="102"/>
      <c r="AC206" s="102"/>
      <c r="AD206" s="102"/>
      <c r="AE206" s="102"/>
      <c r="AF206" s="102"/>
      <c r="AG206" s="102"/>
      <c r="AH206" s="102"/>
      <c r="AI206" s="102"/>
      <c r="AJ206" s="102"/>
      <c r="AK206" s="102"/>
      <c r="AL206" s="102"/>
      <c r="AM206" s="102"/>
      <c r="AN206" s="102"/>
      <c r="AO206" s="102"/>
      <c r="AP206" s="113"/>
      <c r="AQ206" s="113"/>
      <c r="AR206" s="113"/>
      <c r="AS206" s="113"/>
      <c r="AT206" s="113"/>
      <c r="AU206" s="113"/>
      <c r="AV206" s="102"/>
      <c r="AW206" s="102"/>
    </row>
    <row r="207" spans="3:49" x14ac:dyDescent="0.25">
      <c r="C207" s="102"/>
      <c r="D207" s="102"/>
      <c r="E207" s="102"/>
      <c r="F207" s="102"/>
      <c r="G207" s="102"/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2"/>
      <c r="V207" s="102"/>
      <c r="W207" s="102"/>
      <c r="X207" s="102"/>
      <c r="Y207" s="102"/>
      <c r="Z207" s="102"/>
      <c r="AA207" s="102"/>
      <c r="AB207" s="102"/>
      <c r="AC207" s="102"/>
      <c r="AD207" s="102"/>
      <c r="AE207" s="102"/>
      <c r="AF207" s="102"/>
      <c r="AG207" s="102"/>
      <c r="AH207" s="102"/>
      <c r="AI207" s="102"/>
      <c r="AJ207" s="102"/>
      <c r="AK207" s="102"/>
      <c r="AL207" s="102"/>
      <c r="AM207" s="102"/>
      <c r="AN207" s="102"/>
      <c r="AO207" s="102"/>
      <c r="AP207" s="113"/>
      <c r="AQ207" s="113"/>
      <c r="AR207" s="113"/>
      <c r="AS207" s="113"/>
      <c r="AT207" s="113"/>
      <c r="AU207" s="113"/>
      <c r="AV207" s="102"/>
      <c r="AW207" s="102"/>
    </row>
    <row r="208" spans="3:49" x14ac:dyDescent="0.25">
      <c r="C208" s="102"/>
      <c r="D208" s="102"/>
      <c r="E208" s="102"/>
      <c r="F208" s="102"/>
      <c r="G208" s="102"/>
      <c r="H208" s="102"/>
      <c r="I208" s="102"/>
      <c r="J208" s="102"/>
      <c r="K208" s="102"/>
      <c r="L208" s="102"/>
      <c r="M208" s="102"/>
      <c r="N208" s="102"/>
      <c r="O208" s="102"/>
      <c r="P208" s="102"/>
      <c r="Q208" s="102"/>
      <c r="R208" s="102"/>
      <c r="S208" s="102"/>
      <c r="T208" s="102"/>
      <c r="U208" s="102"/>
      <c r="V208" s="102"/>
      <c r="W208" s="102"/>
      <c r="X208" s="102"/>
      <c r="Y208" s="102"/>
      <c r="Z208" s="102"/>
      <c r="AA208" s="102"/>
      <c r="AB208" s="102"/>
      <c r="AC208" s="102"/>
      <c r="AD208" s="102"/>
      <c r="AE208" s="102"/>
      <c r="AF208" s="102"/>
      <c r="AG208" s="102"/>
      <c r="AH208" s="102"/>
      <c r="AI208" s="102"/>
      <c r="AJ208" s="102"/>
      <c r="AK208" s="102"/>
      <c r="AL208" s="102"/>
      <c r="AM208" s="102"/>
      <c r="AN208" s="102"/>
      <c r="AO208" s="102"/>
      <c r="AP208" s="113"/>
      <c r="AQ208" s="113"/>
      <c r="AR208" s="113"/>
      <c r="AS208" s="113"/>
      <c r="AT208" s="113"/>
      <c r="AU208" s="113"/>
      <c r="AV208" s="102"/>
      <c r="AW208" s="102"/>
    </row>
    <row r="209" spans="3:49" x14ac:dyDescent="0.25">
      <c r="C209" s="102"/>
      <c r="D209" s="102"/>
      <c r="E209" s="102"/>
      <c r="F209" s="102"/>
      <c r="G209" s="102"/>
      <c r="H209" s="102"/>
      <c r="I209" s="102"/>
      <c r="J209" s="102"/>
      <c r="K209" s="102"/>
      <c r="L209" s="102"/>
      <c r="M209" s="102"/>
      <c r="N209" s="102"/>
      <c r="O209" s="102"/>
      <c r="P209" s="102"/>
      <c r="Q209" s="102"/>
      <c r="R209" s="102"/>
      <c r="S209" s="102"/>
      <c r="T209" s="102"/>
      <c r="U209" s="102"/>
      <c r="V209" s="102"/>
      <c r="W209" s="102"/>
      <c r="X209" s="102"/>
      <c r="Y209" s="102"/>
      <c r="Z209" s="102"/>
      <c r="AA209" s="102"/>
      <c r="AB209" s="102"/>
      <c r="AC209" s="102"/>
      <c r="AD209" s="102"/>
      <c r="AE209" s="102"/>
      <c r="AF209" s="102"/>
      <c r="AG209" s="102"/>
      <c r="AH209" s="102"/>
      <c r="AI209" s="102"/>
      <c r="AJ209" s="102"/>
      <c r="AK209" s="102"/>
      <c r="AL209" s="102"/>
      <c r="AM209" s="102"/>
      <c r="AN209" s="102"/>
      <c r="AO209" s="102"/>
      <c r="AP209" s="113"/>
      <c r="AQ209" s="113"/>
      <c r="AR209" s="113"/>
      <c r="AS209" s="113"/>
      <c r="AT209" s="113"/>
      <c r="AU209" s="113"/>
      <c r="AV209" s="102"/>
      <c r="AW209" s="102"/>
    </row>
    <row r="210" spans="3:49" x14ac:dyDescent="0.25">
      <c r="C210" s="102"/>
      <c r="D210" s="102"/>
      <c r="E210" s="102"/>
      <c r="F210" s="102"/>
      <c r="G210" s="102"/>
      <c r="H210" s="102"/>
      <c r="I210" s="102"/>
      <c r="J210" s="102"/>
      <c r="K210" s="102"/>
      <c r="L210" s="102"/>
      <c r="M210" s="102"/>
      <c r="N210" s="102"/>
      <c r="O210" s="102"/>
      <c r="P210" s="102"/>
      <c r="Q210" s="102"/>
      <c r="R210" s="102"/>
      <c r="S210" s="102"/>
      <c r="T210" s="102"/>
      <c r="U210" s="102"/>
      <c r="V210" s="102"/>
      <c r="W210" s="102"/>
      <c r="X210" s="102"/>
      <c r="Y210" s="102"/>
      <c r="Z210" s="102"/>
      <c r="AA210" s="102"/>
      <c r="AB210" s="102"/>
      <c r="AC210" s="102"/>
      <c r="AD210" s="102"/>
      <c r="AE210" s="102"/>
      <c r="AF210" s="102"/>
      <c r="AG210" s="102"/>
      <c r="AH210" s="102"/>
      <c r="AI210" s="102"/>
      <c r="AJ210" s="102"/>
      <c r="AK210" s="102"/>
      <c r="AL210" s="102"/>
      <c r="AM210" s="102"/>
      <c r="AN210" s="102"/>
      <c r="AO210" s="102"/>
      <c r="AP210" s="113"/>
      <c r="AQ210" s="113"/>
      <c r="AR210" s="113"/>
      <c r="AS210" s="113"/>
      <c r="AT210" s="113"/>
      <c r="AU210" s="113"/>
      <c r="AV210" s="102"/>
      <c r="AW210" s="102"/>
    </row>
    <row r="211" spans="3:49" x14ac:dyDescent="0.25">
      <c r="C211" s="102"/>
      <c r="D211" s="102"/>
      <c r="E211" s="102"/>
      <c r="F211" s="102"/>
      <c r="G211" s="102"/>
      <c r="H211" s="102"/>
      <c r="I211" s="102"/>
      <c r="J211" s="102"/>
      <c r="K211" s="102"/>
      <c r="L211" s="102"/>
      <c r="M211" s="102"/>
      <c r="N211" s="102"/>
      <c r="O211" s="102"/>
      <c r="P211" s="102"/>
      <c r="Q211" s="102"/>
      <c r="R211" s="102"/>
      <c r="S211" s="102"/>
      <c r="T211" s="102"/>
      <c r="U211" s="102"/>
      <c r="V211" s="102"/>
      <c r="W211" s="102"/>
      <c r="X211" s="102"/>
      <c r="Y211" s="102"/>
      <c r="Z211" s="102"/>
      <c r="AA211" s="102"/>
      <c r="AB211" s="102"/>
      <c r="AC211" s="102"/>
      <c r="AD211" s="102"/>
      <c r="AE211" s="102"/>
      <c r="AF211" s="102"/>
      <c r="AG211" s="102"/>
      <c r="AH211" s="102"/>
      <c r="AI211" s="102"/>
      <c r="AJ211" s="102"/>
      <c r="AK211" s="102"/>
      <c r="AL211" s="102"/>
      <c r="AM211" s="102"/>
      <c r="AN211" s="102"/>
      <c r="AO211" s="102"/>
      <c r="AP211" s="113"/>
      <c r="AQ211" s="113"/>
      <c r="AR211" s="113"/>
      <c r="AS211" s="113"/>
      <c r="AT211" s="113"/>
      <c r="AU211" s="113"/>
      <c r="AV211" s="102"/>
      <c r="AW211" s="102"/>
    </row>
    <row r="212" spans="3:49" x14ac:dyDescent="0.25">
      <c r="C212" s="102"/>
      <c r="D212" s="102"/>
      <c r="E212" s="102"/>
      <c r="F212" s="102"/>
      <c r="G212" s="102"/>
      <c r="H212" s="102"/>
      <c r="I212" s="102"/>
      <c r="J212" s="102"/>
      <c r="K212" s="102"/>
      <c r="L212" s="102"/>
      <c r="M212" s="102"/>
      <c r="N212" s="102"/>
      <c r="O212" s="102"/>
      <c r="P212" s="102"/>
      <c r="Q212" s="102"/>
      <c r="R212" s="102"/>
      <c r="S212" s="102"/>
      <c r="T212" s="102"/>
      <c r="U212" s="102"/>
      <c r="V212" s="102"/>
      <c r="W212" s="102"/>
      <c r="X212" s="102"/>
      <c r="Y212" s="102"/>
      <c r="Z212" s="102"/>
      <c r="AA212" s="102"/>
      <c r="AB212" s="102"/>
      <c r="AC212" s="102"/>
      <c r="AD212" s="102"/>
      <c r="AE212" s="102"/>
      <c r="AF212" s="102"/>
      <c r="AG212" s="102"/>
      <c r="AH212" s="102"/>
      <c r="AI212" s="102"/>
      <c r="AJ212" s="102"/>
      <c r="AK212" s="102"/>
      <c r="AL212" s="102"/>
      <c r="AM212" s="102"/>
      <c r="AN212" s="102"/>
      <c r="AO212" s="102"/>
      <c r="AP212" s="113"/>
      <c r="AQ212" s="113"/>
      <c r="AR212" s="113"/>
      <c r="AS212" s="113"/>
      <c r="AT212" s="113"/>
      <c r="AU212" s="113"/>
      <c r="AV212" s="102"/>
      <c r="AW212" s="102"/>
    </row>
    <row r="213" spans="3:49" x14ac:dyDescent="0.25">
      <c r="C213" s="102"/>
      <c r="D213" s="102"/>
      <c r="E213" s="102"/>
      <c r="F213" s="102"/>
      <c r="G213" s="102"/>
      <c r="H213" s="102"/>
      <c r="I213" s="102"/>
      <c r="J213" s="102"/>
      <c r="K213" s="102"/>
      <c r="L213" s="102"/>
      <c r="M213" s="102"/>
      <c r="N213" s="102"/>
      <c r="O213" s="102"/>
      <c r="P213" s="102"/>
      <c r="Q213" s="102"/>
      <c r="R213" s="102"/>
      <c r="S213" s="102"/>
      <c r="T213" s="102"/>
      <c r="U213" s="102"/>
      <c r="V213" s="102"/>
      <c r="W213" s="102"/>
      <c r="X213" s="102"/>
      <c r="Y213" s="102"/>
      <c r="Z213" s="102"/>
      <c r="AA213" s="102"/>
      <c r="AB213" s="102"/>
      <c r="AC213" s="102"/>
      <c r="AD213" s="102"/>
      <c r="AE213" s="102"/>
      <c r="AF213" s="102"/>
      <c r="AG213" s="102"/>
      <c r="AH213" s="102"/>
      <c r="AI213" s="102"/>
      <c r="AJ213" s="102"/>
      <c r="AK213" s="102"/>
      <c r="AL213" s="102"/>
      <c r="AM213" s="102"/>
      <c r="AN213" s="102"/>
      <c r="AO213" s="102"/>
      <c r="AP213" s="113"/>
      <c r="AQ213" s="113"/>
      <c r="AR213" s="113"/>
      <c r="AS213" s="113"/>
      <c r="AT213" s="113"/>
      <c r="AU213" s="113"/>
      <c r="AV213" s="102"/>
      <c r="AW213" s="102"/>
    </row>
    <row r="214" spans="3:49" x14ac:dyDescent="0.25">
      <c r="C214" s="102"/>
      <c r="D214" s="102"/>
      <c r="E214" s="102"/>
      <c r="F214" s="102"/>
      <c r="G214" s="102"/>
      <c r="H214" s="102"/>
      <c r="I214" s="102"/>
      <c r="J214" s="102"/>
      <c r="K214" s="102"/>
      <c r="L214" s="102"/>
      <c r="M214" s="102"/>
      <c r="N214" s="102"/>
      <c r="O214" s="102"/>
      <c r="P214" s="102"/>
      <c r="Q214" s="102"/>
      <c r="R214" s="102"/>
      <c r="S214" s="102"/>
      <c r="T214" s="102"/>
      <c r="U214" s="102"/>
      <c r="V214" s="102"/>
      <c r="W214" s="102"/>
      <c r="X214" s="102"/>
      <c r="Y214" s="102"/>
      <c r="Z214" s="102"/>
      <c r="AA214" s="102"/>
      <c r="AB214" s="102"/>
      <c r="AC214" s="102"/>
      <c r="AD214" s="102"/>
      <c r="AE214" s="102"/>
      <c r="AF214" s="102"/>
      <c r="AG214" s="102"/>
      <c r="AH214" s="102"/>
      <c r="AI214" s="102"/>
      <c r="AJ214" s="102"/>
      <c r="AK214" s="102"/>
      <c r="AL214" s="102"/>
      <c r="AM214" s="102"/>
      <c r="AN214" s="102"/>
      <c r="AO214" s="102"/>
      <c r="AP214" s="113"/>
      <c r="AQ214" s="113"/>
      <c r="AR214" s="113"/>
      <c r="AS214" s="113"/>
      <c r="AT214" s="113"/>
      <c r="AU214" s="113"/>
      <c r="AV214" s="102"/>
      <c r="AW214" s="102"/>
    </row>
    <row r="215" spans="3:49" x14ac:dyDescent="0.25">
      <c r="C215" s="102"/>
      <c r="D215" s="102"/>
      <c r="E215" s="102"/>
      <c r="F215" s="102"/>
      <c r="G215" s="102"/>
      <c r="H215" s="102"/>
      <c r="I215" s="102"/>
      <c r="J215" s="102"/>
      <c r="K215" s="102"/>
      <c r="L215" s="102"/>
      <c r="M215" s="102"/>
      <c r="N215" s="102"/>
      <c r="O215" s="102"/>
      <c r="P215" s="102"/>
      <c r="Q215" s="102"/>
      <c r="R215" s="102"/>
      <c r="S215" s="102"/>
      <c r="T215" s="102"/>
      <c r="U215" s="102"/>
      <c r="V215" s="102"/>
      <c r="W215" s="102"/>
      <c r="X215" s="102"/>
      <c r="Y215" s="102"/>
      <c r="Z215" s="102"/>
      <c r="AA215" s="102"/>
      <c r="AB215" s="102"/>
      <c r="AC215" s="102"/>
      <c r="AD215" s="102"/>
      <c r="AE215" s="102"/>
      <c r="AF215" s="102"/>
      <c r="AG215" s="102"/>
      <c r="AH215" s="102"/>
      <c r="AI215" s="102"/>
      <c r="AJ215" s="102"/>
      <c r="AK215" s="102"/>
      <c r="AL215" s="102"/>
      <c r="AM215" s="102"/>
      <c r="AN215" s="102"/>
      <c r="AO215" s="102"/>
      <c r="AP215" s="113"/>
      <c r="AQ215" s="113"/>
      <c r="AR215" s="113"/>
      <c r="AS215" s="113"/>
      <c r="AT215" s="113"/>
      <c r="AU215" s="113"/>
      <c r="AV215" s="102"/>
      <c r="AW215" s="102"/>
    </row>
    <row r="216" spans="3:49" x14ac:dyDescent="0.25">
      <c r="C216" s="102"/>
      <c r="D216" s="102"/>
      <c r="E216" s="102"/>
      <c r="F216" s="102"/>
      <c r="G216" s="102"/>
      <c r="H216" s="102"/>
      <c r="I216" s="102"/>
      <c r="J216" s="102"/>
      <c r="K216" s="102"/>
      <c r="L216" s="102"/>
      <c r="M216" s="102"/>
      <c r="N216" s="102"/>
      <c r="O216" s="102"/>
      <c r="P216" s="102"/>
      <c r="Q216" s="102"/>
      <c r="R216" s="102"/>
      <c r="S216" s="102"/>
      <c r="T216" s="102"/>
      <c r="U216" s="102"/>
      <c r="V216" s="102"/>
      <c r="W216" s="102"/>
      <c r="X216" s="102"/>
      <c r="Y216" s="102"/>
      <c r="Z216" s="102"/>
      <c r="AA216" s="102"/>
      <c r="AB216" s="102"/>
      <c r="AC216" s="102"/>
      <c r="AD216" s="102"/>
      <c r="AE216" s="102"/>
      <c r="AF216" s="102"/>
      <c r="AG216" s="102"/>
      <c r="AH216" s="102"/>
      <c r="AI216" s="102"/>
      <c r="AJ216" s="102"/>
      <c r="AK216" s="102"/>
      <c r="AL216" s="102"/>
      <c r="AM216" s="102"/>
      <c r="AN216" s="102"/>
      <c r="AO216" s="102"/>
      <c r="AP216" s="113"/>
      <c r="AQ216" s="113"/>
      <c r="AR216" s="113"/>
      <c r="AS216" s="113"/>
      <c r="AT216" s="113"/>
      <c r="AU216" s="113"/>
      <c r="AV216" s="102"/>
      <c r="AW216" s="102"/>
    </row>
    <row r="217" spans="3:49" x14ac:dyDescent="0.25">
      <c r="C217" s="102"/>
      <c r="D217" s="102"/>
      <c r="E217" s="102"/>
      <c r="F217" s="102"/>
      <c r="G217" s="102"/>
      <c r="H217" s="102"/>
      <c r="I217" s="102"/>
      <c r="J217" s="102"/>
      <c r="K217" s="102"/>
      <c r="L217" s="102"/>
      <c r="M217" s="102"/>
      <c r="N217" s="102"/>
      <c r="O217" s="102"/>
      <c r="P217" s="102"/>
      <c r="Q217" s="102"/>
      <c r="R217" s="102"/>
      <c r="S217" s="102"/>
      <c r="T217" s="102"/>
      <c r="U217" s="102"/>
      <c r="V217" s="102"/>
      <c r="W217" s="102"/>
      <c r="X217" s="102"/>
      <c r="Y217" s="102"/>
      <c r="Z217" s="102"/>
      <c r="AA217" s="102"/>
      <c r="AB217" s="102"/>
      <c r="AC217" s="102"/>
      <c r="AD217" s="102"/>
      <c r="AE217" s="102"/>
      <c r="AF217" s="102"/>
      <c r="AG217" s="102"/>
      <c r="AH217" s="102"/>
      <c r="AI217" s="102"/>
      <c r="AJ217" s="102"/>
      <c r="AK217" s="102"/>
      <c r="AL217" s="102"/>
      <c r="AM217" s="102"/>
      <c r="AN217" s="102"/>
      <c r="AO217" s="102"/>
      <c r="AP217" s="113"/>
      <c r="AQ217" s="113"/>
      <c r="AR217" s="113"/>
      <c r="AS217" s="113"/>
      <c r="AT217" s="113"/>
      <c r="AU217" s="113"/>
      <c r="AV217" s="102"/>
      <c r="AW217" s="102"/>
    </row>
    <row r="218" spans="3:49" x14ac:dyDescent="0.25">
      <c r="C218" s="102"/>
      <c r="D218" s="102"/>
      <c r="E218" s="102"/>
      <c r="F218" s="102"/>
      <c r="G218" s="102"/>
      <c r="H218" s="102"/>
      <c r="I218" s="102"/>
      <c r="J218" s="102"/>
      <c r="K218" s="102"/>
      <c r="L218" s="102"/>
      <c r="M218" s="102"/>
      <c r="N218" s="102"/>
      <c r="O218" s="102"/>
      <c r="P218" s="102"/>
      <c r="Q218" s="102"/>
      <c r="R218" s="102"/>
      <c r="S218" s="102"/>
      <c r="T218" s="102"/>
      <c r="U218" s="102"/>
      <c r="V218" s="102"/>
      <c r="W218" s="102"/>
      <c r="X218" s="102"/>
      <c r="Y218" s="102"/>
      <c r="Z218" s="102"/>
      <c r="AA218" s="102"/>
      <c r="AB218" s="102"/>
      <c r="AC218" s="102"/>
      <c r="AD218" s="102"/>
      <c r="AE218" s="102"/>
      <c r="AF218" s="102"/>
      <c r="AG218" s="102"/>
      <c r="AH218" s="102"/>
      <c r="AI218" s="102"/>
      <c r="AJ218" s="102"/>
      <c r="AK218" s="102"/>
      <c r="AL218" s="102"/>
      <c r="AM218" s="102"/>
      <c r="AN218" s="102"/>
      <c r="AO218" s="102"/>
      <c r="AP218" s="113"/>
      <c r="AQ218" s="113"/>
      <c r="AR218" s="113"/>
      <c r="AS218" s="113"/>
      <c r="AT218" s="113"/>
      <c r="AU218" s="113"/>
      <c r="AV218" s="102"/>
      <c r="AW218" s="102"/>
    </row>
    <row r="219" spans="3:49" x14ac:dyDescent="0.25">
      <c r="C219" s="102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  <c r="O219" s="102"/>
      <c r="P219" s="102"/>
      <c r="Q219" s="102"/>
      <c r="R219" s="102"/>
      <c r="S219" s="102"/>
      <c r="T219" s="102"/>
      <c r="U219" s="102"/>
      <c r="V219" s="102"/>
      <c r="W219" s="102"/>
      <c r="X219" s="102"/>
      <c r="Y219" s="102"/>
      <c r="Z219" s="102"/>
      <c r="AA219" s="102"/>
      <c r="AB219" s="102"/>
      <c r="AC219" s="102"/>
      <c r="AD219" s="102"/>
      <c r="AE219" s="102"/>
      <c r="AF219" s="102"/>
      <c r="AG219" s="102"/>
      <c r="AH219" s="102"/>
      <c r="AI219" s="102"/>
      <c r="AJ219" s="102"/>
      <c r="AK219" s="102"/>
      <c r="AL219" s="102"/>
      <c r="AM219" s="102"/>
      <c r="AN219" s="102"/>
      <c r="AO219" s="102"/>
      <c r="AP219" s="113"/>
      <c r="AQ219" s="113"/>
      <c r="AR219" s="113"/>
      <c r="AS219" s="113"/>
      <c r="AT219" s="113"/>
      <c r="AU219" s="113"/>
      <c r="AV219" s="102"/>
      <c r="AW219" s="102"/>
    </row>
    <row r="220" spans="3:49" x14ac:dyDescent="0.25">
      <c r="C220" s="102"/>
      <c r="D220" s="102"/>
      <c r="E220" s="102"/>
      <c r="F220" s="102"/>
      <c r="G220" s="102"/>
      <c r="H220" s="102"/>
      <c r="I220" s="102"/>
      <c r="J220" s="102"/>
      <c r="K220" s="102"/>
      <c r="L220" s="102"/>
      <c r="M220" s="102"/>
      <c r="N220" s="102"/>
      <c r="O220" s="102"/>
      <c r="P220" s="102"/>
      <c r="Q220" s="102"/>
      <c r="R220" s="102"/>
      <c r="S220" s="102"/>
      <c r="T220" s="102"/>
      <c r="U220" s="102"/>
      <c r="V220" s="102"/>
      <c r="W220" s="102"/>
      <c r="X220" s="102"/>
      <c r="Y220" s="102"/>
      <c r="Z220" s="102"/>
      <c r="AA220" s="102"/>
      <c r="AB220" s="102"/>
      <c r="AC220" s="102"/>
      <c r="AD220" s="102"/>
      <c r="AE220" s="102"/>
      <c r="AF220" s="102"/>
      <c r="AG220" s="102"/>
      <c r="AH220" s="102"/>
      <c r="AI220" s="102"/>
      <c r="AJ220" s="102"/>
      <c r="AK220" s="102"/>
      <c r="AL220" s="102"/>
      <c r="AM220" s="102"/>
      <c r="AN220" s="102"/>
      <c r="AO220" s="102"/>
      <c r="AP220" s="113"/>
      <c r="AQ220" s="113"/>
      <c r="AR220" s="113"/>
      <c r="AS220" s="113"/>
      <c r="AT220" s="113"/>
      <c r="AU220" s="113"/>
      <c r="AV220" s="102"/>
      <c r="AW220" s="102"/>
    </row>
    <row r="221" spans="3:49" x14ac:dyDescent="0.25">
      <c r="C221" s="102"/>
      <c r="D221" s="102"/>
      <c r="E221" s="102"/>
      <c r="F221" s="102"/>
      <c r="G221" s="102"/>
      <c r="H221" s="102"/>
      <c r="I221" s="102"/>
      <c r="J221" s="102"/>
      <c r="K221" s="102"/>
      <c r="L221" s="102"/>
      <c r="M221" s="102"/>
      <c r="N221" s="102"/>
      <c r="O221" s="102"/>
      <c r="P221" s="102"/>
      <c r="Q221" s="102"/>
      <c r="R221" s="102"/>
      <c r="S221" s="102"/>
      <c r="T221" s="102"/>
      <c r="U221" s="102"/>
      <c r="V221" s="102"/>
      <c r="W221" s="102"/>
      <c r="X221" s="102"/>
      <c r="Y221" s="102"/>
      <c r="Z221" s="102"/>
      <c r="AA221" s="102"/>
      <c r="AB221" s="102"/>
      <c r="AC221" s="102"/>
      <c r="AD221" s="102"/>
      <c r="AE221" s="102"/>
      <c r="AF221" s="102"/>
      <c r="AG221" s="102"/>
      <c r="AH221" s="102"/>
      <c r="AI221" s="102"/>
      <c r="AJ221" s="102"/>
      <c r="AK221" s="102"/>
      <c r="AL221" s="102"/>
      <c r="AM221" s="102"/>
      <c r="AN221" s="102"/>
      <c r="AO221" s="102"/>
      <c r="AP221" s="113"/>
      <c r="AQ221" s="113"/>
      <c r="AR221" s="113"/>
      <c r="AS221" s="113"/>
      <c r="AT221" s="113"/>
      <c r="AU221" s="113"/>
      <c r="AV221" s="102"/>
      <c r="AW221" s="102"/>
    </row>
    <row r="222" spans="3:49" x14ac:dyDescent="0.25">
      <c r="C222" s="102"/>
      <c r="D222" s="102"/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02"/>
      <c r="T222" s="102"/>
      <c r="U222" s="102"/>
      <c r="V222" s="102"/>
      <c r="W222" s="102"/>
      <c r="X222" s="102"/>
      <c r="Y222" s="102"/>
      <c r="Z222" s="102"/>
      <c r="AA222" s="102"/>
      <c r="AB222" s="102"/>
      <c r="AC222" s="102"/>
      <c r="AD222" s="102"/>
      <c r="AE222" s="102"/>
      <c r="AF222" s="102"/>
      <c r="AG222" s="102"/>
      <c r="AH222" s="102"/>
      <c r="AI222" s="102"/>
      <c r="AJ222" s="102"/>
      <c r="AK222" s="102"/>
      <c r="AL222" s="102"/>
      <c r="AM222" s="102"/>
      <c r="AN222" s="102"/>
      <c r="AO222" s="102"/>
      <c r="AP222" s="113"/>
      <c r="AQ222" s="113"/>
      <c r="AR222" s="113"/>
      <c r="AS222" s="113"/>
      <c r="AT222" s="113"/>
      <c r="AU222" s="113"/>
      <c r="AV222" s="102"/>
      <c r="AW222" s="102"/>
    </row>
    <row r="223" spans="3:49" x14ac:dyDescent="0.25">
      <c r="C223" s="102"/>
      <c r="D223" s="102"/>
      <c r="E223" s="102"/>
      <c r="F223" s="102"/>
      <c r="G223" s="102"/>
      <c r="H223" s="102"/>
      <c r="I223" s="102"/>
      <c r="J223" s="102"/>
      <c r="K223" s="102"/>
      <c r="L223" s="102"/>
      <c r="M223" s="102"/>
      <c r="N223" s="102"/>
      <c r="O223" s="102"/>
      <c r="P223" s="102"/>
      <c r="Q223" s="102"/>
      <c r="R223" s="102"/>
      <c r="S223" s="102"/>
      <c r="T223" s="102"/>
      <c r="U223" s="102"/>
      <c r="V223" s="102"/>
      <c r="W223" s="102"/>
      <c r="X223" s="102"/>
      <c r="Y223" s="102"/>
      <c r="Z223" s="102"/>
      <c r="AA223" s="102"/>
      <c r="AB223" s="102"/>
      <c r="AC223" s="102"/>
      <c r="AD223" s="102"/>
      <c r="AE223" s="102"/>
      <c r="AF223" s="102"/>
      <c r="AG223" s="102"/>
      <c r="AH223" s="102"/>
      <c r="AI223" s="102"/>
      <c r="AJ223" s="102"/>
      <c r="AK223" s="102"/>
      <c r="AL223" s="102"/>
      <c r="AM223" s="102"/>
      <c r="AN223" s="102"/>
      <c r="AO223" s="102"/>
      <c r="AP223" s="113"/>
      <c r="AQ223" s="113"/>
      <c r="AR223" s="113"/>
      <c r="AS223" s="113"/>
      <c r="AT223" s="113"/>
      <c r="AU223" s="113"/>
      <c r="AV223" s="102"/>
      <c r="AW223" s="102"/>
    </row>
    <row r="224" spans="3:49" x14ac:dyDescent="0.25">
      <c r="C224" s="102"/>
      <c r="D224" s="102"/>
      <c r="E224" s="102"/>
      <c r="F224" s="102"/>
      <c r="G224" s="102"/>
      <c r="H224" s="102"/>
      <c r="I224" s="102"/>
      <c r="J224" s="102"/>
      <c r="K224" s="102"/>
      <c r="L224" s="102"/>
      <c r="M224" s="102"/>
      <c r="N224" s="102"/>
      <c r="O224" s="102"/>
      <c r="P224" s="102"/>
      <c r="Q224" s="102"/>
      <c r="R224" s="102"/>
      <c r="S224" s="102"/>
      <c r="T224" s="102"/>
      <c r="U224" s="102"/>
      <c r="V224" s="102"/>
      <c r="W224" s="102"/>
      <c r="X224" s="102"/>
      <c r="Y224" s="102"/>
      <c r="Z224" s="102"/>
      <c r="AA224" s="102"/>
      <c r="AB224" s="102"/>
      <c r="AC224" s="102"/>
      <c r="AD224" s="102"/>
      <c r="AE224" s="102"/>
      <c r="AF224" s="102"/>
      <c r="AG224" s="102"/>
      <c r="AH224" s="102"/>
      <c r="AI224" s="102"/>
      <c r="AJ224" s="102"/>
      <c r="AK224" s="102"/>
      <c r="AL224" s="102"/>
      <c r="AM224" s="102"/>
      <c r="AN224" s="102"/>
      <c r="AO224" s="102"/>
      <c r="AP224" s="113"/>
      <c r="AQ224" s="113"/>
      <c r="AR224" s="113"/>
      <c r="AS224" s="113"/>
      <c r="AT224" s="113"/>
      <c r="AU224" s="113"/>
      <c r="AV224" s="102"/>
      <c r="AW224" s="102"/>
    </row>
    <row r="225" spans="3:49" x14ac:dyDescent="0.25">
      <c r="C225" s="102"/>
      <c r="D225" s="102"/>
      <c r="E225" s="102"/>
      <c r="F225" s="102"/>
      <c r="G225" s="102"/>
      <c r="H225" s="102"/>
      <c r="I225" s="102"/>
      <c r="J225" s="102"/>
      <c r="K225" s="102"/>
      <c r="L225" s="102"/>
      <c r="M225" s="102"/>
      <c r="N225" s="102"/>
      <c r="O225" s="102"/>
      <c r="P225" s="102"/>
      <c r="Q225" s="102"/>
      <c r="R225" s="102"/>
      <c r="S225" s="102"/>
      <c r="T225" s="102"/>
      <c r="U225" s="102"/>
      <c r="V225" s="102"/>
      <c r="W225" s="102"/>
      <c r="X225" s="102"/>
      <c r="Y225" s="102"/>
      <c r="Z225" s="102"/>
      <c r="AA225" s="102"/>
      <c r="AB225" s="102"/>
      <c r="AC225" s="102"/>
      <c r="AD225" s="102"/>
      <c r="AE225" s="102"/>
      <c r="AF225" s="102"/>
      <c r="AG225" s="102"/>
      <c r="AH225" s="102"/>
      <c r="AI225" s="102"/>
      <c r="AJ225" s="102"/>
      <c r="AK225" s="102"/>
      <c r="AL225" s="102"/>
      <c r="AM225" s="102"/>
      <c r="AN225" s="102"/>
      <c r="AO225" s="102"/>
      <c r="AP225" s="113"/>
      <c r="AQ225" s="113"/>
      <c r="AR225" s="113"/>
      <c r="AS225" s="113"/>
      <c r="AT225" s="113"/>
      <c r="AU225" s="113"/>
      <c r="AV225" s="102"/>
      <c r="AW225" s="102"/>
    </row>
    <row r="226" spans="3:49" x14ac:dyDescent="0.25">
      <c r="C226" s="102"/>
      <c r="D226" s="102"/>
      <c r="E226" s="102"/>
      <c r="F226" s="102"/>
      <c r="G226" s="102"/>
      <c r="H226" s="102"/>
      <c r="I226" s="102"/>
      <c r="J226" s="102"/>
      <c r="K226" s="102"/>
      <c r="L226" s="102"/>
      <c r="M226" s="102"/>
      <c r="N226" s="102"/>
      <c r="O226" s="102"/>
      <c r="P226" s="102"/>
      <c r="Q226" s="102"/>
      <c r="R226" s="102"/>
      <c r="S226" s="102"/>
      <c r="T226" s="102"/>
      <c r="U226" s="102"/>
      <c r="V226" s="102"/>
      <c r="W226" s="102"/>
      <c r="X226" s="102"/>
      <c r="Y226" s="102"/>
      <c r="Z226" s="102"/>
      <c r="AA226" s="102"/>
      <c r="AB226" s="102"/>
      <c r="AC226" s="102"/>
      <c r="AD226" s="102"/>
      <c r="AE226" s="102"/>
      <c r="AF226" s="102"/>
      <c r="AG226" s="102"/>
      <c r="AH226" s="102"/>
      <c r="AI226" s="102"/>
      <c r="AJ226" s="102"/>
      <c r="AK226" s="102"/>
      <c r="AL226" s="102"/>
      <c r="AM226" s="102"/>
      <c r="AN226" s="102"/>
      <c r="AO226" s="102"/>
      <c r="AP226" s="113"/>
      <c r="AQ226" s="113"/>
      <c r="AR226" s="113"/>
      <c r="AS226" s="113"/>
      <c r="AT226" s="113"/>
      <c r="AU226" s="113"/>
      <c r="AV226" s="102"/>
      <c r="AW226" s="102"/>
    </row>
    <row r="227" spans="3:49" x14ac:dyDescent="0.25">
      <c r="C227" s="102"/>
      <c r="D227" s="102"/>
      <c r="E227" s="102"/>
      <c r="F227" s="102"/>
      <c r="G227" s="102"/>
      <c r="H227" s="102"/>
      <c r="I227" s="102"/>
      <c r="J227" s="102"/>
      <c r="K227" s="102"/>
      <c r="L227" s="102"/>
      <c r="M227" s="102"/>
      <c r="N227" s="102"/>
      <c r="O227" s="102"/>
      <c r="P227" s="102"/>
      <c r="Q227" s="102"/>
      <c r="R227" s="102"/>
      <c r="S227" s="102"/>
      <c r="T227" s="102"/>
      <c r="U227" s="102"/>
      <c r="V227" s="102"/>
      <c r="W227" s="102"/>
      <c r="X227" s="102"/>
      <c r="Y227" s="102"/>
      <c r="Z227" s="102"/>
      <c r="AA227" s="102"/>
      <c r="AB227" s="102"/>
      <c r="AC227" s="102"/>
      <c r="AD227" s="102"/>
      <c r="AE227" s="102"/>
      <c r="AF227" s="102"/>
      <c r="AG227" s="102"/>
      <c r="AH227" s="102"/>
      <c r="AI227" s="102"/>
      <c r="AJ227" s="102"/>
      <c r="AK227" s="102"/>
      <c r="AL227" s="102"/>
      <c r="AM227" s="102"/>
      <c r="AN227" s="102"/>
      <c r="AO227" s="102"/>
      <c r="AP227" s="113"/>
      <c r="AQ227" s="113"/>
      <c r="AR227" s="113"/>
      <c r="AS227" s="113"/>
      <c r="AT227" s="113"/>
      <c r="AU227" s="113"/>
      <c r="AV227" s="102"/>
      <c r="AW227" s="102"/>
    </row>
    <row r="228" spans="3:49" x14ac:dyDescent="0.25">
      <c r="C228" s="102"/>
      <c r="D228" s="102"/>
      <c r="E228" s="102"/>
      <c r="F228" s="102"/>
      <c r="G228" s="102"/>
      <c r="H228" s="102"/>
      <c r="I228" s="102"/>
      <c r="J228" s="102"/>
      <c r="K228" s="102"/>
      <c r="L228" s="102"/>
      <c r="M228" s="102"/>
      <c r="N228" s="102"/>
      <c r="O228" s="102"/>
      <c r="P228" s="102"/>
      <c r="Q228" s="102"/>
      <c r="R228" s="102"/>
      <c r="S228" s="102"/>
      <c r="T228" s="102"/>
      <c r="U228" s="102"/>
      <c r="V228" s="102"/>
      <c r="W228" s="102"/>
      <c r="X228" s="102"/>
      <c r="Y228" s="102"/>
      <c r="Z228" s="102"/>
      <c r="AA228" s="102"/>
      <c r="AB228" s="102"/>
      <c r="AC228" s="102"/>
      <c r="AD228" s="102"/>
      <c r="AE228" s="102"/>
      <c r="AF228" s="102"/>
      <c r="AG228" s="102"/>
      <c r="AH228" s="102"/>
      <c r="AI228" s="102"/>
      <c r="AJ228" s="102"/>
      <c r="AK228" s="102"/>
      <c r="AL228" s="102"/>
      <c r="AM228" s="102"/>
      <c r="AN228" s="102"/>
      <c r="AO228" s="102"/>
      <c r="AP228" s="113"/>
      <c r="AQ228" s="113"/>
      <c r="AR228" s="113"/>
      <c r="AS228" s="113"/>
      <c r="AT228" s="113"/>
      <c r="AU228" s="113"/>
      <c r="AV228" s="102"/>
      <c r="AW228" s="102"/>
    </row>
    <row r="229" spans="3:49" x14ac:dyDescent="0.25">
      <c r="C229" s="102"/>
      <c r="D229" s="102"/>
      <c r="E229" s="102"/>
      <c r="F229" s="102"/>
      <c r="G229" s="102"/>
      <c r="H229" s="102"/>
      <c r="I229" s="102"/>
      <c r="J229" s="102"/>
      <c r="K229" s="102"/>
      <c r="L229" s="102"/>
      <c r="M229" s="102"/>
      <c r="N229" s="102"/>
      <c r="O229" s="102"/>
      <c r="P229" s="102"/>
      <c r="Q229" s="102"/>
      <c r="R229" s="102"/>
      <c r="S229" s="102"/>
      <c r="T229" s="102"/>
      <c r="U229" s="102"/>
      <c r="V229" s="102"/>
      <c r="W229" s="102"/>
      <c r="X229" s="102"/>
      <c r="Y229" s="102"/>
      <c r="Z229" s="102"/>
      <c r="AA229" s="102"/>
      <c r="AB229" s="102"/>
      <c r="AC229" s="102"/>
      <c r="AD229" s="102"/>
      <c r="AE229" s="102"/>
      <c r="AF229" s="102"/>
      <c r="AG229" s="102"/>
      <c r="AH229" s="102"/>
      <c r="AI229" s="102"/>
      <c r="AJ229" s="102"/>
      <c r="AK229" s="102"/>
      <c r="AL229" s="102"/>
      <c r="AM229" s="102"/>
      <c r="AN229" s="102"/>
      <c r="AO229" s="102"/>
      <c r="AP229" s="113"/>
      <c r="AQ229" s="113"/>
      <c r="AR229" s="113"/>
      <c r="AS229" s="113"/>
      <c r="AT229" s="113"/>
      <c r="AU229" s="113"/>
      <c r="AV229" s="102"/>
      <c r="AW229" s="102"/>
    </row>
    <row r="230" spans="3:49" x14ac:dyDescent="0.25">
      <c r="C230" s="102"/>
      <c r="D230" s="102"/>
      <c r="E230" s="102"/>
      <c r="F230" s="102"/>
      <c r="G230" s="102"/>
      <c r="H230" s="102"/>
      <c r="I230" s="102"/>
      <c r="J230" s="102"/>
      <c r="K230" s="102"/>
      <c r="L230" s="102"/>
      <c r="M230" s="102"/>
      <c r="N230" s="102"/>
      <c r="O230" s="102"/>
      <c r="P230" s="102"/>
      <c r="Q230" s="102"/>
      <c r="R230" s="102"/>
      <c r="S230" s="102"/>
      <c r="T230" s="102"/>
      <c r="U230" s="102"/>
      <c r="V230" s="102"/>
      <c r="W230" s="102"/>
      <c r="X230" s="102"/>
      <c r="Y230" s="102"/>
      <c r="Z230" s="102"/>
      <c r="AA230" s="102"/>
      <c r="AB230" s="102"/>
      <c r="AC230" s="102"/>
      <c r="AD230" s="102"/>
      <c r="AE230" s="102"/>
      <c r="AF230" s="102"/>
      <c r="AG230" s="102"/>
      <c r="AH230" s="102"/>
      <c r="AI230" s="102"/>
      <c r="AJ230" s="102"/>
      <c r="AK230" s="102"/>
      <c r="AL230" s="102"/>
      <c r="AM230" s="102"/>
      <c r="AN230" s="102"/>
      <c r="AO230" s="102"/>
      <c r="AP230" s="113"/>
      <c r="AQ230" s="113"/>
      <c r="AR230" s="113"/>
      <c r="AS230" s="113"/>
      <c r="AT230" s="113"/>
      <c r="AU230" s="113"/>
      <c r="AV230" s="102"/>
      <c r="AW230" s="102"/>
    </row>
    <row r="231" spans="3:49" x14ac:dyDescent="0.25">
      <c r="C231" s="102"/>
      <c r="D231" s="102"/>
      <c r="E231" s="102"/>
      <c r="F231" s="102"/>
      <c r="G231" s="102"/>
      <c r="H231" s="102"/>
      <c r="I231" s="102"/>
      <c r="J231" s="102"/>
      <c r="K231" s="102"/>
      <c r="L231" s="102"/>
      <c r="M231" s="102"/>
      <c r="N231" s="102"/>
      <c r="O231" s="102"/>
      <c r="P231" s="102"/>
      <c r="Q231" s="102"/>
      <c r="R231" s="102"/>
      <c r="S231" s="102"/>
      <c r="T231" s="102"/>
      <c r="U231" s="102"/>
      <c r="V231" s="102"/>
      <c r="W231" s="102"/>
      <c r="X231" s="102"/>
      <c r="Y231" s="102"/>
      <c r="Z231" s="102"/>
      <c r="AA231" s="102"/>
      <c r="AB231" s="102"/>
      <c r="AC231" s="102"/>
      <c r="AD231" s="102"/>
      <c r="AE231" s="102"/>
      <c r="AF231" s="102"/>
      <c r="AG231" s="102"/>
      <c r="AH231" s="102"/>
      <c r="AI231" s="102"/>
      <c r="AJ231" s="102"/>
      <c r="AK231" s="102"/>
      <c r="AL231" s="102"/>
      <c r="AM231" s="102"/>
      <c r="AN231" s="102"/>
      <c r="AO231" s="102"/>
      <c r="AP231" s="113"/>
      <c r="AQ231" s="113"/>
      <c r="AR231" s="113"/>
      <c r="AS231" s="113"/>
      <c r="AT231" s="113"/>
      <c r="AU231" s="113"/>
      <c r="AV231" s="102"/>
      <c r="AW231" s="102"/>
    </row>
    <row r="232" spans="3:49" x14ac:dyDescent="0.25">
      <c r="C232" s="102"/>
      <c r="D232" s="102"/>
      <c r="E232" s="102"/>
      <c r="F232" s="102"/>
      <c r="G232" s="102"/>
      <c r="H232" s="102"/>
      <c r="I232" s="102"/>
      <c r="J232" s="102"/>
      <c r="K232" s="102"/>
      <c r="L232" s="102"/>
      <c r="M232" s="102"/>
      <c r="N232" s="102"/>
      <c r="O232" s="102"/>
      <c r="P232" s="102"/>
      <c r="Q232" s="102"/>
      <c r="R232" s="102"/>
      <c r="S232" s="102"/>
      <c r="T232" s="102"/>
      <c r="U232" s="102"/>
      <c r="V232" s="102"/>
      <c r="W232" s="102"/>
      <c r="X232" s="102"/>
      <c r="Y232" s="102"/>
      <c r="Z232" s="102"/>
      <c r="AA232" s="102"/>
      <c r="AB232" s="102"/>
      <c r="AC232" s="102"/>
      <c r="AD232" s="102"/>
      <c r="AE232" s="102"/>
      <c r="AF232" s="102"/>
      <c r="AG232" s="102"/>
      <c r="AH232" s="102"/>
      <c r="AI232" s="102"/>
      <c r="AJ232" s="102"/>
      <c r="AK232" s="102"/>
      <c r="AL232" s="102"/>
      <c r="AM232" s="102"/>
      <c r="AN232" s="102"/>
      <c r="AO232" s="102"/>
      <c r="AP232" s="113"/>
      <c r="AQ232" s="113"/>
      <c r="AR232" s="113"/>
      <c r="AS232" s="113"/>
      <c r="AT232" s="113"/>
      <c r="AU232" s="113"/>
      <c r="AV232" s="102"/>
      <c r="AW232" s="102"/>
    </row>
    <row r="233" spans="3:49" x14ac:dyDescent="0.25">
      <c r="C233" s="102"/>
      <c r="D233" s="102"/>
      <c r="E233" s="102"/>
      <c r="F233" s="102"/>
      <c r="G233" s="102"/>
      <c r="H233" s="102"/>
      <c r="I233" s="102"/>
      <c r="J233" s="102"/>
      <c r="K233" s="102"/>
      <c r="L233" s="102"/>
      <c r="M233" s="102"/>
      <c r="N233" s="102"/>
      <c r="O233" s="102"/>
      <c r="P233" s="102"/>
      <c r="Q233" s="102"/>
      <c r="R233" s="102"/>
      <c r="S233" s="102"/>
      <c r="T233" s="102"/>
      <c r="U233" s="102"/>
      <c r="V233" s="102"/>
      <c r="W233" s="102"/>
      <c r="X233" s="102"/>
      <c r="Y233" s="102"/>
      <c r="Z233" s="102"/>
      <c r="AA233" s="102"/>
      <c r="AB233" s="102"/>
      <c r="AC233" s="102"/>
      <c r="AD233" s="102"/>
      <c r="AE233" s="102"/>
      <c r="AF233" s="102"/>
      <c r="AG233" s="102"/>
      <c r="AH233" s="102"/>
      <c r="AI233" s="102"/>
      <c r="AJ233" s="102"/>
      <c r="AK233" s="102"/>
      <c r="AL233" s="102"/>
      <c r="AM233" s="102"/>
      <c r="AN233" s="102"/>
      <c r="AO233" s="102"/>
      <c r="AP233" s="113"/>
      <c r="AQ233" s="113"/>
      <c r="AR233" s="113"/>
      <c r="AS233" s="113"/>
      <c r="AT233" s="113"/>
      <c r="AU233" s="113"/>
      <c r="AV233" s="102"/>
      <c r="AW233" s="102"/>
    </row>
    <row r="234" spans="3:49" x14ac:dyDescent="0.25">
      <c r="C234" s="102"/>
      <c r="D234" s="102"/>
      <c r="E234" s="102"/>
      <c r="F234" s="102"/>
      <c r="G234" s="102"/>
      <c r="H234" s="102"/>
      <c r="I234" s="102"/>
      <c r="J234" s="102"/>
      <c r="K234" s="102"/>
      <c r="L234" s="102"/>
      <c r="M234" s="102"/>
      <c r="N234" s="102"/>
      <c r="O234" s="102"/>
      <c r="P234" s="102"/>
      <c r="Q234" s="102"/>
      <c r="R234" s="102"/>
      <c r="S234" s="102"/>
      <c r="T234" s="102"/>
      <c r="U234" s="102"/>
      <c r="V234" s="102"/>
      <c r="W234" s="102"/>
      <c r="X234" s="102"/>
      <c r="Y234" s="102"/>
      <c r="Z234" s="102"/>
      <c r="AA234" s="102"/>
      <c r="AB234" s="102"/>
      <c r="AC234" s="102"/>
      <c r="AD234" s="102"/>
      <c r="AE234" s="102"/>
      <c r="AF234" s="102"/>
      <c r="AG234" s="102"/>
      <c r="AH234" s="102"/>
      <c r="AI234" s="102"/>
      <c r="AJ234" s="102"/>
      <c r="AK234" s="102"/>
      <c r="AL234" s="102"/>
      <c r="AM234" s="102"/>
      <c r="AN234" s="102"/>
      <c r="AO234" s="102"/>
      <c r="AP234" s="113"/>
      <c r="AQ234" s="113"/>
      <c r="AR234" s="113"/>
      <c r="AS234" s="113"/>
      <c r="AT234" s="113"/>
      <c r="AU234" s="113"/>
      <c r="AV234" s="102"/>
      <c r="AW234" s="102"/>
    </row>
    <row r="235" spans="3:49" x14ac:dyDescent="0.25">
      <c r="C235" s="102"/>
      <c r="D235" s="102"/>
      <c r="E235" s="102"/>
      <c r="F235" s="102"/>
      <c r="G235" s="102"/>
      <c r="H235" s="102"/>
      <c r="I235" s="102"/>
      <c r="J235" s="102"/>
      <c r="K235" s="102"/>
      <c r="L235" s="102"/>
      <c r="M235" s="102"/>
      <c r="N235" s="102"/>
      <c r="O235" s="102"/>
      <c r="P235" s="102"/>
      <c r="Q235" s="102"/>
      <c r="R235" s="102"/>
      <c r="S235" s="102"/>
      <c r="T235" s="102"/>
      <c r="U235" s="102"/>
      <c r="V235" s="102"/>
      <c r="W235" s="102"/>
      <c r="X235" s="102"/>
      <c r="Y235" s="102"/>
      <c r="Z235" s="102"/>
      <c r="AA235" s="102"/>
      <c r="AB235" s="102"/>
      <c r="AC235" s="102"/>
      <c r="AD235" s="102"/>
      <c r="AE235" s="102"/>
      <c r="AF235" s="102"/>
      <c r="AG235" s="102"/>
      <c r="AH235" s="102"/>
      <c r="AI235" s="102"/>
      <c r="AJ235" s="102"/>
      <c r="AK235" s="102"/>
      <c r="AL235" s="102"/>
      <c r="AM235" s="102"/>
      <c r="AN235" s="102"/>
      <c r="AO235" s="102"/>
      <c r="AP235" s="113"/>
      <c r="AQ235" s="113"/>
      <c r="AR235" s="113"/>
      <c r="AS235" s="113"/>
      <c r="AT235" s="113"/>
      <c r="AU235" s="113"/>
      <c r="AV235" s="102"/>
      <c r="AW235" s="102"/>
    </row>
    <row r="236" spans="3:49" x14ac:dyDescent="0.25">
      <c r="C236" s="102"/>
      <c r="D236" s="102"/>
      <c r="E236" s="102"/>
      <c r="F236" s="102"/>
      <c r="G236" s="102"/>
      <c r="H236" s="102"/>
      <c r="I236" s="102"/>
      <c r="J236" s="102"/>
      <c r="K236" s="102"/>
      <c r="L236" s="102"/>
      <c r="M236" s="102"/>
      <c r="N236" s="102"/>
      <c r="O236" s="102"/>
      <c r="P236" s="102"/>
      <c r="Q236" s="102"/>
      <c r="R236" s="102"/>
      <c r="S236" s="102"/>
      <c r="T236" s="102"/>
      <c r="U236" s="102"/>
      <c r="V236" s="102"/>
      <c r="W236" s="102"/>
      <c r="X236" s="102"/>
      <c r="Y236" s="102"/>
      <c r="Z236" s="102"/>
      <c r="AA236" s="102"/>
      <c r="AB236" s="102"/>
      <c r="AC236" s="102"/>
      <c r="AD236" s="102"/>
      <c r="AE236" s="102"/>
      <c r="AF236" s="102"/>
      <c r="AG236" s="102"/>
      <c r="AH236" s="102"/>
      <c r="AI236" s="102"/>
      <c r="AJ236" s="102"/>
      <c r="AK236" s="102"/>
      <c r="AL236" s="102"/>
      <c r="AM236" s="102"/>
      <c r="AN236" s="102"/>
      <c r="AO236" s="102"/>
      <c r="AP236" s="113"/>
      <c r="AQ236" s="113"/>
      <c r="AR236" s="113"/>
      <c r="AS236" s="113"/>
      <c r="AT236" s="113"/>
      <c r="AU236" s="113"/>
      <c r="AV236" s="102"/>
      <c r="AW236" s="102"/>
    </row>
    <row r="237" spans="3:49" x14ac:dyDescent="0.25">
      <c r="C237" s="102"/>
      <c r="D237" s="102"/>
      <c r="E237" s="102"/>
      <c r="F237" s="102"/>
      <c r="G237" s="102"/>
      <c r="H237" s="102"/>
      <c r="I237" s="102"/>
      <c r="J237" s="102"/>
      <c r="K237" s="102"/>
      <c r="L237" s="102"/>
      <c r="M237" s="102"/>
      <c r="N237" s="102"/>
      <c r="O237" s="102"/>
      <c r="P237" s="102"/>
      <c r="Q237" s="102"/>
      <c r="R237" s="102"/>
      <c r="S237" s="102"/>
      <c r="T237" s="102"/>
      <c r="U237" s="102"/>
      <c r="V237" s="102"/>
      <c r="W237" s="102"/>
      <c r="X237" s="102"/>
      <c r="Y237" s="102"/>
      <c r="Z237" s="102"/>
      <c r="AA237" s="102"/>
      <c r="AB237" s="102"/>
      <c r="AC237" s="102"/>
      <c r="AD237" s="102"/>
      <c r="AE237" s="102"/>
      <c r="AF237" s="102"/>
      <c r="AG237" s="102"/>
      <c r="AH237" s="102"/>
      <c r="AI237" s="102"/>
      <c r="AJ237" s="102"/>
      <c r="AK237" s="102"/>
      <c r="AL237" s="102"/>
      <c r="AM237" s="102"/>
      <c r="AN237" s="102"/>
      <c r="AO237" s="102"/>
      <c r="AP237" s="113"/>
      <c r="AQ237" s="113"/>
      <c r="AR237" s="113"/>
      <c r="AS237" s="113"/>
      <c r="AT237" s="113"/>
      <c r="AU237" s="113"/>
      <c r="AV237" s="102"/>
      <c r="AW237" s="102"/>
    </row>
    <row r="238" spans="3:49" x14ac:dyDescent="0.25">
      <c r="C238" s="102"/>
      <c r="D238" s="102"/>
      <c r="E238" s="102"/>
      <c r="F238" s="102"/>
      <c r="G238" s="102"/>
      <c r="H238" s="102"/>
      <c r="I238" s="102"/>
      <c r="J238" s="102"/>
      <c r="K238" s="102"/>
      <c r="L238" s="102"/>
      <c r="M238" s="102"/>
      <c r="N238" s="102"/>
      <c r="O238" s="102"/>
      <c r="P238" s="102"/>
      <c r="Q238" s="102"/>
      <c r="R238" s="102"/>
      <c r="S238" s="102"/>
      <c r="T238" s="102"/>
      <c r="U238" s="102"/>
      <c r="V238" s="102"/>
      <c r="W238" s="102"/>
      <c r="X238" s="102"/>
      <c r="Y238" s="102"/>
      <c r="Z238" s="102"/>
      <c r="AA238" s="102"/>
      <c r="AB238" s="102"/>
      <c r="AC238" s="102"/>
      <c r="AD238" s="102"/>
      <c r="AE238" s="102"/>
      <c r="AF238" s="102"/>
      <c r="AG238" s="102"/>
      <c r="AH238" s="102"/>
      <c r="AI238" s="102"/>
      <c r="AJ238" s="102"/>
      <c r="AK238" s="102"/>
      <c r="AL238" s="102"/>
      <c r="AM238" s="102"/>
      <c r="AN238" s="102"/>
      <c r="AO238" s="102"/>
      <c r="AP238" s="113"/>
      <c r="AQ238" s="113"/>
      <c r="AR238" s="113"/>
      <c r="AS238" s="113"/>
      <c r="AT238" s="113"/>
      <c r="AU238" s="113"/>
      <c r="AV238" s="102"/>
      <c r="AW238" s="102"/>
    </row>
    <row r="239" spans="3:49" x14ac:dyDescent="0.25">
      <c r="C239" s="102"/>
      <c r="D239" s="102"/>
      <c r="E239" s="102"/>
      <c r="F239" s="102"/>
      <c r="G239" s="102"/>
      <c r="H239" s="102"/>
      <c r="I239" s="102"/>
      <c r="J239" s="102"/>
      <c r="K239" s="102"/>
      <c r="L239" s="102"/>
      <c r="M239" s="102"/>
      <c r="N239" s="102"/>
      <c r="O239" s="102"/>
      <c r="P239" s="102"/>
      <c r="Q239" s="102"/>
      <c r="R239" s="102"/>
      <c r="S239" s="102"/>
      <c r="T239" s="102"/>
      <c r="U239" s="102"/>
      <c r="V239" s="102"/>
      <c r="W239" s="102"/>
      <c r="X239" s="102"/>
      <c r="Y239" s="102"/>
      <c r="Z239" s="102"/>
      <c r="AA239" s="102"/>
      <c r="AB239" s="102"/>
      <c r="AC239" s="102"/>
      <c r="AD239" s="102"/>
      <c r="AE239" s="102"/>
      <c r="AF239" s="102"/>
      <c r="AG239" s="102"/>
      <c r="AH239" s="102"/>
      <c r="AI239" s="102"/>
      <c r="AJ239" s="102"/>
      <c r="AK239" s="102"/>
      <c r="AL239" s="102"/>
      <c r="AM239" s="102"/>
      <c r="AN239" s="102"/>
      <c r="AO239" s="102"/>
      <c r="AP239" s="113"/>
      <c r="AQ239" s="113"/>
      <c r="AR239" s="113"/>
      <c r="AS239" s="113"/>
      <c r="AT239" s="113"/>
      <c r="AU239" s="113"/>
      <c r="AV239" s="102"/>
      <c r="AW239" s="102"/>
    </row>
    <row r="240" spans="3:49" x14ac:dyDescent="0.25">
      <c r="C240" s="102"/>
      <c r="D240" s="102"/>
      <c r="E240" s="102"/>
      <c r="F240" s="102"/>
      <c r="G240" s="102"/>
      <c r="H240" s="102"/>
      <c r="I240" s="102"/>
      <c r="J240" s="102"/>
      <c r="K240" s="102"/>
      <c r="L240" s="102"/>
      <c r="M240" s="102"/>
      <c r="N240" s="102"/>
      <c r="O240" s="102"/>
      <c r="P240" s="102"/>
      <c r="Q240" s="102"/>
      <c r="R240" s="102"/>
      <c r="S240" s="102"/>
      <c r="T240" s="102"/>
      <c r="U240" s="102"/>
      <c r="V240" s="102"/>
      <c r="W240" s="102"/>
      <c r="X240" s="102"/>
      <c r="Y240" s="102"/>
      <c r="Z240" s="102"/>
      <c r="AA240" s="102"/>
      <c r="AB240" s="102"/>
      <c r="AC240" s="102"/>
      <c r="AD240" s="102"/>
      <c r="AE240" s="102"/>
      <c r="AF240" s="102"/>
      <c r="AG240" s="102"/>
      <c r="AH240" s="102"/>
      <c r="AI240" s="102"/>
      <c r="AJ240" s="102"/>
      <c r="AK240" s="102"/>
      <c r="AL240" s="102"/>
      <c r="AM240" s="102"/>
      <c r="AN240" s="102"/>
      <c r="AO240" s="102"/>
      <c r="AP240" s="113"/>
      <c r="AQ240" s="113"/>
      <c r="AR240" s="113"/>
      <c r="AS240" s="113"/>
      <c r="AT240" s="113"/>
      <c r="AU240" s="113"/>
      <c r="AV240" s="102"/>
      <c r="AW240" s="102"/>
    </row>
    <row r="241" spans="3:49" x14ac:dyDescent="0.25">
      <c r="C241" s="102"/>
      <c r="D241" s="102"/>
      <c r="E241" s="102"/>
      <c r="F241" s="102"/>
      <c r="G241" s="102"/>
      <c r="H241" s="102"/>
      <c r="I241" s="102"/>
      <c r="J241" s="102"/>
      <c r="K241" s="102"/>
      <c r="L241" s="102"/>
      <c r="M241" s="102"/>
      <c r="N241" s="102"/>
      <c r="O241" s="102"/>
      <c r="P241" s="102"/>
      <c r="Q241" s="102"/>
      <c r="R241" s="102"/>
      <c r="S241" s="102"/>
      <c r="T241" s="102"/>
      <c r="U241" s="102"/>
      <c r="V241" s="102"/>
      <c r="W241" s="102"/>
      <c r="X241" s="102"/>
      <c r="Y241" s="102"/>
      <c r="Z241" s="102"/>
      <c r="AA241" s="102"/>
      <c r="AB241" s="102"/>
      <c r="AC241" s="102"/>
      <c r="AD241" s="102"/>
      <c r="AE241" s="102"/>
      <c r="AF241" s="102"/>
      <c r="AG241" s="102"/>
      <c r="AH241" s="102"/>
      <c r="AI241" s="102"/>
      <c r="AJ241" s="102"/>
      <c r="AK241" s="102"/>
      <c r="AL241" s="102"/>
      <c r="AM241" s="102"/>
      <c r="AN241" s="102"/>
      <c r="AO241" s="102"/>
      <c r="AP241" s="113"/>
      <c r="AQ241" s="113"/>
      <c r="AR241" s="113"/>
      <c r="AS241" s="113"/>
      <c r="AT241" s="113"/>
      <c r="AU241" s="113"/>
      <c r="AV241" s="102"/>
      <c r="AW241" s="102"/>
    </row>
    <row r="242" spans="3:49" x14ac:dyDescent="0.25">
      <c r="C242" s="102"/>
      <c r="D242" s="102"/>
      <c r="E242" s="102"/>
      <c r="F242" s="102"/>
      <c r="G242" s="102"/>
      <c r="H242" s="102"/>
      <c r="I242" s="102"/>
      <c r="J242" s="102"/>
      <c r="K242" s="102"/>
      <c r="L242" s="102"/>
      <c r="M242" s="102"/>
      <c r="N242" s="102"/>
      <c r="O242" s="102"/>
      <c r="P242" s="102"/>
      <c r="Q242" s="102"/>
      <c r="R242" s="102"/>
      <c r="S242" s="102"/>
      <c r="T242" s="102"/>
      <c r="U242" s="102"/>
      <c r="V242" s="102"/>
      <c r="W242" s="102"/>
      <c r="X242" s="102"/>
      <c r="Y242" s="102"/>
      <c r="Z242" s="102"/>
      <c r="AA242" s="102"/>
      <c r="AB242" s="102"/>
      <c r="AC242" s="102"/>
      <c r="AD242" s="102"/>
      <c r="AE242" s="102"/>
      <c r="AF242" s="102"/>
      <c r="AG242" s="102"/>
      <c r="AH242" s="102"/>
      <c r="AI242" s="102"/>
      <c r="AJ242" s="102"/>
      <c r="AK242" s="102"/>
      <c r="AL242" s="102"/>
      <c r="AM242" s="102"/>
      <c r="AN242" s="102"/>
      <c r="AO242" s="102"/>
      <c r="AP242" s="113"/>
      <c r="AQ242" s="113"/>
      <c r="AR242" s="113"/>
      <c r="AS242" s="113"/>
      <c r="AT242" s="113"/>
      <c r="AU242" s="113"/>
      <c r="AV242" s="102"/>
      <c r="AW242" s="102"/>
    </row>
    <row r="243" spans="3:49" x14ac:dyDescent="0.25">
      <c r="C243" s="102"/>
      <c r="D243" s="102"/>
      <c r="E243" s="102"/>
      <c r="F243" s="102"/>
      <c r="G243" s="102"/>
      <c r="H243" s="102"/>
      <c r="I243" s="102"/>
      <c r="J243" s="102"/>
      <c r="K243" s="102"/>
      <c r="L243" s="102"/>
      <c r="M243" s="102"/>
      <c r="N243" s="102"/>
      <c r="O243" s="102"/>
      <c r="P243" s="102"/>
      <c r="Q243" s="102"/>
      <c r="R243" s="102"/>
      <c r="S243" s="102"/>
      <c r="T243" s="102"/>
      <c r="U243" s="102"/>
      <c r="V243" s="102"/>
      <c r="W243" s="102"/>
      <c r="X243" s="102"/>
      <c r="Y243" s="102"/>
      <c r="Z243" s="102"/>
      <c r="AA243" s="102"/>
      <c r="AB243" s="102"/>
      <c r="AC243" s="102"/>
      <c r="AD243" s="102"/>
      <c r="AE243" s="102"/>
      <c r="AF243" s="102"/>
      <c r="AG243" s="102"/>
      <c r="AH243" s="102"/>
      <c r="AI243" s="102"/>
      <c r="AJ243" s="102"/>
      <c r="AK243" s="102"/>
      <c r="AL243" s="102"/>
      <c r="AM243" s="102"/>
      <c r="AN243" s="102"/>
      <c r="AO243" s="102"/>
      <c r="AP243" s="113"/>
      <c r="AQ243" s="113"/>
      <c r="AR243" s="113"/>
      <c r="AS243" s="113"/>
      <c r="AT243" s="113"/>
      <c r="AU243" s="113"/>
      <c r="AV243" s="102"/>
      <c r="AW243" s="102"/>
    </row>
    <row r="244" spans="3:49" x14ac:dyDescent="0.25">
      <c r="C244" s="102"/>
      <c r="D244" s="102"/>
      <c r="E244" s="102"/>
      <c r="F244" s="102"/>
      <c r="G244" s="102"/>
      <c r="H244" s="102"/>
      <c r="I244" s="102"/>
      <c r="J244" s="102"/>
      <c r="K244" s="102"/>
      <c r="L244" s="102"/>
      <c r="M244" s="102"/>
      <c r="N244" s="102"/>
      <c r="O244" s="102"/>
      <c r="P244" s="102"/>
      <c r="Q244" s="102"/>
      <c r="R244" s="102"/>
      <c r="S244" s="102"/>
      <c r="T244" s="102"/>
      <c r="U244" s="102"/>
      <c r="V244" s="102"/>
      <c r="W244" s="102"/>
      <c r="X244" s="102"/>
      <c r="Y244" s="102"/>
      <c r="Z244" s="102"/>
      <c r="AA244" s="102"/>
      <c r="AB244" s="102"/>
      <c r="AC244" s="102"/>
      <c r="AD244" s="102"/>
      <c r="AE244" s="102"/>
      <c r="AF244" s="102"/>
      <c r="AG244" s="102"/>
      <c r="AH244" s="102"/>
      <c r="AI244" s="102"/>
      <c r="AJ244" s="102"/>
      <c r="AK244" s="102"/>
      <c r="AL244" s="102"/>
      <c r="AM244" s="102"/>
      <c r="AN244" s="102"/>
      <c r="AO244" s="102"/>
      <c r="AP244" s="113"/>
      <c r="AQ244" s="113"/>
      <c r="AR244" s="113"/>
      <c r="AS244" s="113"/>
      <c r="AT244" s="113"/>
      <c r="AU244" s="113"/>
      <c r="AV244" s="102"/>
      <c r="AW244" s="102"/>
    </row>
    <row r="245" spans="3:49" x14ac:dyDescent="0.25">
      <c r="C245" s="102"/>
      <c r="D245" s="102"/>
      <c r="E245" s="102"/>
      <c r="F245" s="102"/>
      <c r="G245" s="102"/>
      <c r="H245" s="102"/>
      <c r="I245" s="102"/>
      <c r="J245" s="102"/>
      <c r="K245" s="102"/>
      <c r="L245" s="102"/>
      <c r="M245" s="102"/>
      <c r="N245" s="102"/>
      <c r="O245" s="102"/>
      <c r="P245" s="102"/>
      <c r="Q245" s="102"/>
      <c r="R245" s="102"/>
      <c r="S245" s="102"/>
      <c r="T245" s="102"/>
      <c r="U245" s="102"/>
      <c r="V245" s="102"/>
      <c r="W245" s="102"/>
      <c r="X245" s="102"/>
      <c r="Y245" s="102"/>
      <c r="Z245" s="102"/>
      <c r="AA245" s="102"/>
      <c r="AB245" s="102"/>
      <c r="AC245" s="102"/>
      <c r="AD245" s="102"/>
      <c r="AE245" s="102"/>
      <c r="AF245" s="102"/>
      <c r="AG245" s="102"/>
      <c r="AH245" s="102"/>
      <c r="AI245" s="102"/>
      <c r="AJ245" s="102"/>
      <c r="AK245" s="102"/>
      <c r="AL245" s="102"/>
      <c r="AM245" s="102"/>
      <c r="AN245" s="102"/>
      <c r="AO245" s="102"/>
      <c r="AP245" s="113"/>
      <c r="AQ245" s="113"/>
      <c r="AR245" s="113"/>
      <c r="AS245" s="113"/>
      <c r="AT245" s="113"/>
      <c r="AU245" s="113"/>
      <c r="AV245" s="102"/>
      <c r="AW245" s="102"/>
    </row>
    <row r="246" spans="3:49" x14ac:dyDescent="0.25">
      <c r="C246" s="102"/>
      <c r="D246" s="102"/>
      <c r="E246" s="102"/>
      <c r="F246" s="102"/>
      <c r="G246" s="102"/>
      <c r="H246" s="102"/>
      <c r="I246" s="102"/>
      <c r="J246" s="102"/>
      <c r="K246" s="102"/>
      <c r="L246" s="102"/>
      <c r="M246" s="102"/>
      <c r="N246" s="102"/>
      <c r="O246" s="102"/>
      <c r="P246" s="102"/>
      <c r="Q246" s="102"/>
      <c r="R246" s="102"/>
      <c r="S246" s="102"/>
      <c r="T246" s="102"/>
      <c r="U246" s="102"/>
      <c r="V246" s="102"/>
      <c r="W246" s="102"/>
      <c r="X246" s="102"/>
      <c r="Y246" s="102"/>
      <c r="Z246" s="102"/>
      <c r="AA246" s="102"/>
      <c r="AB246" s="102"/>
      <c r="AC246" s="102"/>
      <c r="AD246" s="102"/>
      <c r="AE246" s="102"/>
      <c r="AF246" s="102"/>
      <c r="AG246" s="102"/>
      <c r="AH246" s="102"/>
      <c r="AI246" s="102"/>
      <c r="AJ246" s="102"/>
      <c r="AK246" s="102"/>
      <c r="AL246" s="102"/>
      <c r="AM246" s="102"/>
      <c r="AN246" s="102"/>
      <c r="AO246" s="102"/>
      <c r="AP246" s="113"/>
      <c r="AQ246" s="113"/>
      <c r="AR246" s="113"/>
      <c r="AS246" s="113"/>
      <c r="AT246" s="113"/>
      <c r="AU246" s="113"/>
      <c r="AV246" s="102"/>
      <c r="AW246" s="102"/>
    </row>
    <row r="247" spans="3:49" x14ac:dyDescent="0.25">
      <c r="AP247" s="105"/>
      <c r="AQ247" s="105"/>
      <c r="AR247" s="105"/>
      <c r="AS247" s="105"/>
      <c r="AT247" s="105"/>
      <c r="AU247" s="105"/>
    </row>
    <row r="248" spans="3:49" x14ac:dyDescent="0.25">
      <c r="AP248" s="105"/>
      <c r="AQ248" s="105"/>
      <c r="AR248" s="105"/>
      <c r="AS248" s="105"/>
      <c r="AT248" s="105"/>
      <c r="AU248" s="105"/>
    </row>
    <row r="249" spans="3:49" x14ac:dyDescent="0.25">
      <c r="AP249" s="105"/>
      <c r="AQ249" s="105"/>
      <c r="AR249" s="105"/>
      <c r="AS249" s="105"/>
      <c r="AT249" s="105"/>
      <c r="AU249" s="105"/>
    </row>
    <row r="250" spans="3:49" x14ac:dyDescent="0.25">
      <c r="AP250" s="105"/>
      <c r="AQ250" s="105"/>
      <c r="AR250" s="105"/>
      <c r="AS250" s="105"/>
      <c r="AT250" s="105"/>
      <c r="AU250" s="105"/>
    </row>
    <row r="251" spans="3:49" x14ac:dyDescent="0.25">
      <c r="AP251" s="105"/>
      <c r="AQ251" s="105"/>
      <c r="AR251" s="105"/>
      <c r="AS251" s="105"/>
      <c r="AT251" s="105"/>
      <c r="AU251" s="105"/>
    </row>
    <row r="252" spans="3:49" x14ac:dyDescent="0.25">
      <c r="AP252" s="105"/>
      <c r="AQ252" s="105"/>
      <c r="AR252" s="105"/>
      <c r="AS252" s="105"/>
      <c r="AT252" s="105"/>
      <c r="AU252" s="105"/>
    </row>
    <row r="253" spans="3:49" x14ac:dyDescent="0.25">
      <c r="AP253" s="105"/>
      <c r="AQ253" s="105"/>
      <c r="AR253" s="105"/>
      <c r="AS253" s="105"/>
      <c r="AT253" s="105"/>
      <c r="AU253" s="105"/>
    </row>
    <row r="254" spans="3:49" x14ac:dyDescent="0.25">
      <c r="AP254" s="105"/>
      <c r="AQ254" s="105"/>
      <c r="AR254" s="105"/>
      <c r="AS254" s="105"/>
      <c r="AT254" s="105"/>
      <c r="AU254" s="105"/>
    </row>
    <row r="255" spans="3:49" x14ac:dyDescent="0.25">
      <c r="AP255" s="105"/>
      <c r="AQ255" s="105"/>
      <c r="AR255" s="105"/>
      <c r="AS255" s="105"/>
      <c r="AT255" s="105"/>
      <c r="AU255" s="105"/>
    </row>
    <row r="256" spans="3:49" x14ac:dyDescent="0.25">
      <c r="AP256" s="105"/>
      <c r="AQ256" s="105"/>
      <c r="AR256" s="105"/>
      <c r="AS256" s="105"/>
      <c r="AT256" s="105"/>
      <c r="AU256" s="105"/>
    </row>
    <row r="257" spans="42:47" x14ac:dyDescent="0.25">
      <c r="AP257" s="105"/>
      <c r="AQ257" s="105"/>
      <c r="AR257" s="105"/>
      <c r="AS257" s="105"/>
      <c r="AT257" s="105"/>
      <c r="AU257" s="105"/>
    </row>
    <row r="258" spans="42:47" x14ac:dyDescent="0.25">
      <c r="AP258" s="105"/>
      <c r="AQ258" s="105"/>
      <c r="AR258" s="105"/>
      <c r="AS258" s="105"/>
      <c r="AT258" s="105"/>
      <c r="AU258" s="105"/>
    </row>
    <row r="259" spans="42:47" x14ac:dyDescent="0.25">
      <c r="AP259" s="105"/>
      <c r="AQ259" s="105"/>
      <c r="AR259" s="105"/>
      <c r="AS259" s="105"/>
      <c r="AT259" s="105"/>
      <c r="AU259" s="105"/>
    </row>
    <row r="260" spans="42:47" x14ac:dyDescent="0.25">
      <c r="AP260" s="105"/>
      <c r="AQ260" s="105"/>
      <c r="AR260" s="105"/>
      <c r="AS260" s="105"/>
      <c r="AT260" s="105"/>
      <c r="AU260" s="105"/>
    </row>
    <row r="261" spans="42:47" x14ac:dyDescent="0.25">
      <c r="AP261" s="105"/>
      <c r="AQ261" s="105"/>
      <c r="AR261" s="105"/>
      <c r="AS261" s="105"/>
      <c r="AT261" s="105"/>
      <c r="AU261" s="105"/>
    </row>
    <row r="262" spans="42:47" x14ac:dyDescent="0.25">
      <c r="AP262" s="105"/>
      <c r="AQ262" s="105"/>
      <c r="AR262" s="105"/>
      <c r="AS262" s="105"/>
      <c r="AT262" s="105"/>
      <c r="AU262" s="105"/>
    </row>
    <row r="263" spans="42:47" x14ac:dyDescent="0.25">
      <c r="AP263" s="105"/>
      <c r="AQ263" s="105"/>
      <c r="AR263" s="105"/>
      <c r="AS263" s="105"/>
      <c r="AT263" s="105"/>
      <c r="AU263" s="105"/>
    </row>
    <row r="264" spans="42:47" x14ac:dyDescent="0.25">
      <c r="AP264" s="105"/>
      <c r="AQ264" s="105"/>
      <c r="AR264" s="105"/>
      <c r="AS264" s="105"/>
      <c r="AT264" s="105"/>
      <c r="AU264" s="105"/>
    </row>
    <row r="265" spans="42:47" x14ac:dyDescent="0.25">
      <c r="AP265" s="105"/>
      <c r="AQ265" s="105"/>
      <c r="AR265" s="105"/>
      <c r="AS265" s="105"/>
      <c r="AT265" s="105"/>
      <c r="AU265" s="105"/>
    </row>
    <row r="266" spans="42:47" x14ac:dyDescent="0.25">
      <c r="AP266" s="105"/>
      <c r="AQ266" s="105"/>
      <c r="AR266" s="105"/>
      <c r="AS266" s="105"/>
      <c r="AT266" s="105"/>
      <c r="AU266" s="105"/>
    </row>
    <row r="267" spans="42:47" x14ac:dyDescent="0.25">
      <c r="AP267" s="105"/>
      <c r="AQ267" s="105"/>
      <c r="AR267" s="105"/>
      <c r="AS267" s="105"/>
      <c r="AT267" s="105"/>
      <c r="AU267" s="105"/>
    </row>
    <row r="268" spans="42:47" x14ac:dyDescent="0.25">
      <c r="AP268" s="105"/>
      <c r="AQ268" s="105"/>
      <c r="AR268" s="105"/>
      <c r="AS268" s="105"/>
      <c r="AT268" s="105"/>
      <c r="AU268" s="105"/>
    </row>
    <row r="269" spans="42:47" x14ac:dyDescent="0.25">
      <c r="AP269" s="105"/>
      <c r="AQ269" s="105"/>
      <c r="AR269" s="105"/>
      <c r="AS269" s="105"/>
      <c r="AT269" s="105"/>
      <c r="AU269" s="105"/>
    </row>
    <row r="270" spans="42:47" x14ac:dyDescent="0.25">
      <c r="AP270" s="105"/>
      <c r="AQ270" s="105"/>
      <c r="AR270" s="105"/>
      <c r="AS270" s="105"/>
      <c r="AT270" s="105"/>
      <c r="AU270" s="105"/>
    </row>
    <row r="271" spans="42:47" x14ac:dyDescent="0.25">
      <c r="AP271" s="105"/>
      <c r="AQ271" s="105"/>
      <c r="AR271" s="105"/>
      <c r="AS271" s="105"/>
      <c r="AT271" s="105"/>
      <c r="AU271" s="105"/>
    </row>
    <row r="272" spans="42:47" x14ac:dyDescent="0.25">
      <c r="AP272" s="105"/>
      <c r="AQ272" s="105"/>
      <c r="AR272" s="105"/>
      <c r="AS272" s="105"/>
      <c r="AT272" s="105"/>
      <c r="AU272" s="105"/>
    </row>
    <row r="273" spans="42:47" x14ac:dyDescent="0.25">
      <c r="AP273" s="105"/>
      <c r="AQ273" s="105"/>
      <c r="AR273" s="105"/>
      <c r="AS273" s="105"/>
      <c r="AT273" s="105"/>
      <c r="AU273" s="105"/>
    </row>
    <row r="274" spans="42:47" x14ac:dyDescent="0.25">
      <c r="AP274" s="105"/>
      <c r="AQ274" s="105"/>
      <c r="AR274" s="105"/>
      <c r="AS274" s="105"/>
      <c r="AT274" s="105"/>
      <c r="AU274" s="105"/>
    </row>
    <row r="275" spans="42:47" x14ac:dyDescent="0.25">
      <c r="AP275" s="105"/>
      <c r="AQ275" s="105"/>
      <c r="AR275" s="105"/>
      <c r="AS275" s="105"/>
      <c r="AT275" s="105"/>
      <c r="AU275" s="105"/>
    </row>
    <row r="276" spans="42:47" x14ac:dyDescent="0.25">
      <c r="AP276" s="105"/>
      <c r="AQ276" s="105"/>
      <c r="AR276" s="105"/>
      <c r="AS276" s="105"/>
      <c r="AT276" s="105"/>
      <c r="AU276" s="105"/>
    </row>
    <row r="277" spans="42:47" x14ac:dyDescent="0.25">
      <c r="AP277" s="105"/>
      <c r="AQ277" s="105"/>
      <c r="AR277" s="105"/>
      <c r="AS277" s="105"/>
      <c r="AT277" s="105"/>
      <c r="AU277" s="105"/>
    </row>
    <row r="278" spans="42:47" x14ac:dyDescent="0.25">
      <c r="AP278" s="105"/>
      <c r="AQ278" s="105"/>
      <c r="AR278" s="105"/>
      <c r="AS278" s="105"/>
      <c r="AT278" s="105"/>
      <c r="AU278" s="105"/>
    </row>
    <row r="279" spans="42:47" x14ac:dyDescent="0.25">
      <c r="AP279" s="105"/>
      <c r="AQ279" s="105"/>
      <c r="AR279" s="105"/>
      <c r="AS279" s="105"/>
      <c r="AT279" s="105"/>
      <c r="AU279" s="105"/>
    </row>
    <row r="280" spans="42:47" x14ac:dyDescent="0.25">
      <c r="AP280" s="105"/>
      <c r="AQ280" s="105"/>
      <c r="AR280" s="105"/>
      <c r="AS280" s="105"/>
      <c r="AT280" s="105"/>
      <c r="AU280" s="105"/>
    </row>
    <row r="281" spans="42:47" x14ac:dyDescent="0.25">
      <c r="AP281" s="105"/>
      <c r="AQ281" s="105"/>
      <c r="AR281" s="105"/>
      <c r="AS281" s="105"/>
      <c r="AT281" s="105"/>
      <c r="AU281" s="105"/>
    </row>
    <row r="282" spans="42:47" x14ac:dyDescent="0.25">
      <c r="AP282" s="105"/>
      <c r="AQ282" s="105"/>
      <c r="AR282" s="105"/>
      <c r="AS282" s="105"/>
      <c r="AT282" s="105"/>
      <c r="AU282" s="105"/>
    </row>
    <row r="283" spans="42:47" x14ac:dyDescent="0.25">
      <c r="AP283" s="105"/>
      <c r="AQ283" s="105"/>
      <c r="AR283" s="105"/>
      <c r="AS283" s="105"/>
      <c r="AT283" s="105"/>
      <c r="AU283" s="105"/>
    </row>
    <row r="284" spans="42:47" x14ac:dyDescent="0.25">
      <c r="AP284" s="105"/>
      <c r="AQ284" s="105"/>
      <c r="AR284" s="105"/>
      <c r="AS284" s="105"/>
      <c r="AT284" s="105"/>
      <c r="AU284" s="105"/>
    </row>
    <row r="285" spans="42:47" x14ac:dyDescent="0.25">
      <c r="AP285" s="105"/>
      <c r="AQ285" s="105"/>
      <c r="AR285" s="105"/>
      <c r="AS285" s="105"/>
      <c r="AT285" s="105"/>
      <c r="AU285" s="105"/>
    </row>
    <row r="286" spans="42:47" x14ac:dyDescent="0.25">
      <c r="AP286" s="105"/>
      <c r="AQ286" s="105"/>
      <c r="AR286" s="105"/>
      <c r="AS286" s="105"/>
      <c r="AT286" s="105"/>
      <c r="AU286" s="105"/>
    </row>
    <row r="287" spans="42:47" x14ac:dyDescent="0.25">
      <c r="AP287" s="105"/>
      <c r="AQ287" s="105"/>
      <c r="AR287" s="105"/>
      <c r="AS287" s="105"/>
      <c r="AT287" s="105"/>
      <c r="AU287" s="105"/>
    </row>
    <row r="288" spans="42:47" x14ac:dyDescent="0.25">
      <c r="AP288" s="105"/>
      <c r="AQ288" s="105"/>
      <c r="AR288" s="105"/>
      <c r="AS288" s="105"/>
      <c r="AT288" s="105"/>
      <c r="AU288" s="105"/>
    </row>
    <row r="289" spans="42:47" x14ac:dyDescent="0.25">
      <c r="AP289" s="105"/>
      <c r="AQ289" s="105"/>
      <c r="AR289" s="105"/>
      <c r="AS289" s="105"/>
      <c r="AT289" s="105"/>
      <c r="AU289" s="105"/>
    </row>
    <row r="290" spans="42:47" x14ac:dyDescent="0.25">
      <c r="AP290" s="105"/>
      <c r="AQ290" s="105"/>
      <c r="AR290" s="105"/>
      <c r="AS290" s="105"/>
      <c r="AT290" s="105"/>
      <c r="AU290" s="105"/>
    </row>
    <row r="291" spans="42:47" x14ac:dyDescent="0.25">
      <c r="AP291" s="105"/>
      <c r="AQ291" s="105"/>
      <c r="AR291" s="105"/>
      <c r="AS291" s="105"/>
      <c r="AT291" s="105"/>
      <c r="AU291" s="105"/>
    </row>
    <row r="292" spans="42:47" x14ac:dyDescent="0.25">
      <c r="AP292" s="105"/>
      <c r="AQ292" s="105"/>
      <c r="AR292" s="105"/>
      <c r="AS292" s="105"/>
      <c r="AT292" s="105"/>
      <c r="AU292" s="105"/>
    </row>
    <row r="293" spans="42:47" x14ac:dyDescent="0.25">
      <c r="AP293" s="105"/>
      <c r="AQ293" s="105"/>
      <c r="AR293" s="105"/>
      <c r="AS293" s="105"/>
      <c r="AT293" s="105"/>
      <c r="AU293" s="105"/>
    </row>
    <row r="294" spans="42:47" x14ac:dyDescent="0.25">
      <c r="AP294" s="105"/>
      <c r="AQ294" s="105"/>
      <c r="AR294" s="105"/>
      <c r="AS294" s="105"/>
      <c r="AT294" s="105"/>
      <c r="AU294" s="105"/>
    </row>
    <row r="295" spans="42:47" x14ac:dyDescent="0.25">
      <c r="AP295" s="105"/>
      <c r="AQ295" s="105"/>
      <c r="AR295" s="105"/>
      <c r="AS295" s="105"/>
      <c r="AT295" s="105"/>
      <c r="AU295" s="105"/>
    </row>
    <row r="296" spans="42:47" x14ac:dyDescent="0.25">
      <c r="AP296" s="105"/>
      <c r="AQ296" s="105"/>
      <c r="AR296" s="105"/>
      <c r="AS296" s="105"/>
      <c r="AT296" s="105"/>
      <c r="AU296" s="105"/>
    </row>
    <row r="297" spans="42:47" x14ac:dyDescent="0.25">
      <c r="AP297" s="105"/>
      <c r="AQ297" s="105"/>
      <c r="AR297" s="105"/>
      <c r="AS297" s="105"/>
      <c r="AT297" s="105"/>
      <c r="AU297" s="105"/>
    </row>
    <row r="298" spans="42:47" x14ac:dyDescent="0.25">
      <c r="AP298" s="105"/>
      <c r="AQ298" s="105"/>
      <c r="AR298" s="105"/>
      <c r="AS298" s="105"/>
      <c r="AT298" s="105"/>
      <c r="AU298" s="105"/>
    </row>
    <row r="299" spans="42:47" x14ac:dyDescent="0.25">
      <c r="AP299" s="105"/>
      <c r="AQ299" s="105"/>
      <c r="AR299" s="105"/>
      <c r="AS299" s="105"/>
      <c r="AT299" s="105"/>
      <c r="AU299" s="105"/>
    </row>
    <row r="300" spans="42:47" x14ac:dyDescent="0.25">
      <c r="AP300" s="105"/>
      <c r="AQ300" s="105"/>
      <c r="AR300" s="105"/>
      <c r="AS300" s="105"/>
      <c r="AT300" s="105"/>
      <c r="AU300" s="105"/>
    </row>
    <row r="301" spans="42:47" x14ac:dyDescent="0.25">
      <c r="AP301" s="105"/>
      <c r="AQ301" s="105"/>
      <c r="AR301" s="105"/>
      <c r="AS301" s="105"/>
      <c r="AT301" s="105"/>
      <c r="AU301" s="105"/>
    </row>
    <row r="302" spans="42:47" x14ac:dyDescent="0.25">
      <c r="AP302" s="105"/>
      <c r="AQ302" s="105"/>
      <c r="AR302" s="105"/>
      <c r="AS302" s="105"/>
      <c r="AT302" s="105"/>
      <c r="AU302" s="105"/>
    </row>
    <row r="303" spans="42:47" x14ac:dyDescent="0.25">
      <c r="AP303" s="105"/>
      <c r="AQ303" s="105"/>
      <c r="AR303" s="105"/>
      <c r="AS303" s="105"/>
      <c r="AT303" s="105"/>
      <c r="AU303" s="105"/>
    </row>
    <row r="304" spans="42:47" x14ac:dyDescent="0.25">
      <c r="AP304" s="105"/>
      <c r="AQ304" s="105"/>
      <c r="AR304" s="105"/>
      <c r="AS304" s="105"/>
      <c r="AT304" s="105"/>
      <c r="AU304" s="105"/>
    </row>
    <row r="305" spans="42:47" x14ac:dyDescent="0.25">
      <c r="AP305" s="105"/>
      <c r="AQ305" s="105"/>
      <c r="AR305" s="105"/>
      <c r="AS305" s="105"/>
      <c r="AT305" s="105"/>
      <c r="AU305" s="105"/>
    </row>
    <row r="306" spans="42:47" x14ac:dyDescent="0.25">
      <c r="AP306" s="105"/>
      <c r="AQ306" s="105"/>
      <c r="AR306" s="105"/>
      <c r="AS306" s="105"/>
      <c r="AT306" s="105"/>
      <c r="AU306" s="105"/>
    </row>
    <row r="307" spans="42:47" x14ac:dyDescent="0.25">
      <c r="AP307" s="105"/>
      <c r="AQ307" s="105"/>
      <c r="AR307" s="105"/>
      <c r="AS307" s="105"/>
      <c r="AT307" s="105"/>
      <c r="AU307" s="105"/>
    </row>
    <row r="308" spans="42:47" x14ac:dyDescent="0.25">
      <c r="AP308" s="105"/>
      <c r="AQ308" s="105"/>
      <c r="AR308" s="105"/>
      <c r="AS308" s="105"/>
      <c r="AT308" s="105"/>
      <c r="AU308" s="105"/>
    </row>
    <row r="309" spans="42:47" x14ac:dyDescent="0.25">
      <c r="AP309" s="105"/>
      <c r="AQ309" s="105"/>
      <c r="AR309" s="105"/>
      <c r="AS309" s="105"/>
      <c r="AT309" s="105"/>
      <c r="AU309" s="105"/>
    </row>
    <row r="310" spans="42:47" x14ac:dyDescent="0.25">
      <c r="AP310" s="105"/>
      <c r="AQ310" s="105"/>
      <c r="AR310" s="105"/>
      <c r="AS310" s="105"/>
      <c r="AT310" s="105"/>
      <c r="AU310" s="105"/>
    </row>
    <row r="311" spans="42:47" x14ac:dyDescent="0.25">
      <c r="AP311" s="105"/>
      <c r="AQ311" s="105"/>
      <c r="AR311" s="105"/>
      <c r="AS311" s="105"/>
      <c r="AT311" s="105"/>
      <c r="AU311" s="105"/>
    </row>
    <row r="312" spans="42:47" x14ac:dyDescent="0.25">
      <c r="AP312" s="105"/>
      <c r="AQ312" s="105"/>
      <c r="AR312" s="105"/>
      <c r="AS312" s="105"/>
      <c r="AT312" s="105"/>
      <c r="AU312" s="105"/>
    </row>
    <row r="313" spans="42:47" x14ac:dyDescent="0.25">
      <c r="AP313" s="105"/>
      <c r="AQ313" s="105"/>
      <c r="AR313" s="105"/>
      <c r="AS313" s="105"/>
      <c r="AT313" s="105"/>
      <c r="AU313" s="105"/>
    </row>
    <row r="314" spans="42:47" x14ac:dyDescent="0.25">
      <c r="AP314" s="105"/>
      <c r="AQ314" s="105"/>
      <c r="AR314" s="105"/>
      <c r="AS314" s="105"/>
      <c r="AT314" s="105"/>
      <c r="AU314" s="105"/>
    </row>
    <row r="315" spans="42:47" x14ac:dyDescent="0.25">
      <c r="AP315" s="105"/>
      <c r="AQ315" s="105"/>
      <c r="AR315" s="105"/>
      <c r="AS315" s="105"/>
      <c r="AT315" s="105"/>
      <c r="AU315" s="105"/>
    </row>
    <row r="316" spans="42:47" x14ac:dyDescent="0.25">
      <c r="AP316" s="105"/>
      <c r="AQ316" s="105"/>
      <c r="AR316" s="105"/>
      <c r="AS316" s="105"/>
      <c r="AT316" s="105"/>
      <c r="AU316" s="105"/>
    </row>
    <row r="317" spans="42:47" x14ac:dyDescent="0.25">
      <c r="AP317" s="105"/>
      <c r="AQ317" s="105"/>
      <c r="AR317" s="105"/>
      <c r="AS317" s="105"/>
      <c r="AT317" s="105"/>
      <c r="AU317" s="105"/>
    </row>
    <row r="318" spans="42:47" x14ac:dyDescent="0.25">
      <c r="AP318" s="105"/>
      <c r="AQ318" s="105"/>
      <c r="AR318" s="105"/>
      <c r="AS318" s="105"/>
      <c r="AT318" s="105"/>
      <c r="AU318" s="105"/>
    </row>
    <row r="319" spans="42:47" x14ac:dyDescent="0.25">
      <c r="AP319" s="105"/>
      <c r="AQ319" s="105"/>
      <c r="AR319" s="105"/>
      <c r="AS319" s="105"/>
      <c r="AT319" s="105"/>
      <c r="AU319" s="105"/>
    </row>
    <row r="320" spans="42:47" x14ac:dyDescent="0.25">
      <c r="AP320" s="105"/>
      <c r="AQ320" s="105"/>
      <c r="AR320" s="105"/>
      <c r="AS320" s="105"/>
      <c r="AT320" s="105"/>
      <c r="AU320" s="105"/>
    </row>
    <row r="321" spans="42:47" x14ac:dyDescent="0.25">
      <c r="AP321" s="105"/>
      <c r="AQ321" s="105"/>
      <c r="AR321" s="105"/>
      <c r="AS321" s="105"/>
      <c r="AT321" s="105"/>
      <c r="AU321" s="105"/>
    </row>
    <row r="322" spans="42:47" x14ac:dyDescent="0.25">
      <c r="AP322" s="105"/>
      <c r="AQ322" s="105"/>
      <c r="AR322" s="105"/>
      <c r="AS322" s="105"/>
      <c r="AT322" s="105"/>
      <c r="AU322" s="105"/>
    </row>
    <row r="323" spans="42:47" x14ac:dyDescent="0.25">
      <c r="AP323" s="105"/>
      <c r="AQ323" s="105"/>
      <c r="AR323" s="105"/>
      <c r="AS323" s="105"/>
      <c r="AT323" s="105"/>
      <c r="AU323" s="105"/>
    </row>
    <row r="324" spans="42:47" x14ac:dyDescent="0.25">
      <c r="AP324" s="105"/>
      <c r="AQ324" s="105"/>
      <c r="AR324" s="105"/>
      <c r="AS324" s="105"/>
      <c r="AT324" s="105"/>
      <c r="AU324" s="105"/>
    </row>
    <row r="325" spans="42:47" x14ac:dyDescent="0.25">
      <c r="AP325" s="105"/>
      <c r="AQ325" s="105"/>
      <c r="AR325" s="105"/>
      <c r="AS325" s="105"/>
      <c r="AT325" s="105"/>
      <c r="AU325" s="105"/>
    </row>
    <row r="326" spans="42:47" x14ac:dyDescent="0.25">
      <c r="AP326" s="105"/>
      <c r="AQ326" s="105"/>
      <c r="AR326" s="105"/>
      <c r="AS326" s="105"/>
      <c r="AT326" s="105"/>
      <c r="AU326" s="105"/>
    </row>
    <row r="327" spans="42:47" x14ac:dyDescent="0.25">
      <c r="AP327" s="105"/>
      <c r="AQ327" s="105"/>
      <c r="AR327" s="105"/>
      <c r="AS327" s="105"/>
      <c r="AT327" s="105"/>
      <c r="AU327" s="105"/>
    </row>
    <row r="328" spans="42:47" x14ac:dyDescent="0.25">
      <c r="AP328" s="105"/>
      <c r="AQ328" s="105"/>
      <c r="AR328" s="105"/>
      <c r="AS328" s="105"/>
      <c r="AT328" s="105"/>
      <c r="AU328" s="105"/>
    </row>
    <row r="329" spans="42:47" x14ac:dyDescent="0.25">
      <c r="AP329" s="105"/>
      <c r="AQ329" s="105"/>
      <c r="AR329" s="105"/>
      <c r="AS329" s="105"/>
      <c r="AT329" s="105"/>
      <c r="AU329" s="105"/>
    </row>
    <row r="330" spans="42:47" x14ac:dyDescent="0.25">
      <c r="AP330" s="105"/>
      <c r="AQ330" s="105"/>
      <c r="AR330" s="105"/>
      <c r="AS330" s="105"/>
      <c r="AT330" s="105"/>
      <c r="AU330" s="105"/>
    </row>
    <row r="331" spans="42:47" x14ac:dyDescent="0.25">
      <c r="AP331" s="105"/>
      <c r="AQ331" s="105"/>
      <c r="AR331" s="105"/>
      <c r="AS331" s="105"/>
      <c r="AT331" s="105"/>
      <c r="AU331" s="105"/>
    </row>
    <row r="332" spans="42:47" x14ac:dyDescent="0.25">
      <c r="AP332" s="105"/>
      <c r="AQ332" s="105"/>
      <c r="AR332" s="105"/>
      <c r="AS332" s="105"/>
      <c r="AT332" s="105"/>
      <c r="AU332" s="105"/>
    </row>
    <row r="333" spans="42:47" x14ac:dyDescent="0.25">
      <c r="AP333" s="105"/>
      <c r="AQ333" s="105"/>
      <c r="AR333" s="105"/>
      <c r="AS333" s="105"/>
      <c r="AT333" s="105"/>
      <c r="AU333" s="105"/>
    </row>
    <row r="334" spans="42:47" x14ac:dyDescent="0.25">
      <c r="AP334" s="105"/>
      <c r="AQ334" s="105"/>
      <c r="AR334" s="105"/>
      <c r="AS334" s="105"/>
      <c r="AT334" s="105"/>
      <c r="AU334" s="105"/>
    </row>
    <row r="335" spans="42:47" x14ac:dyDescent="0.25">
      <c r="AP335" s="105"/>
      <c r="AQ335" s="105"/>
      <c r="AR335" s="105"/>
      <c r="AS335" s="105"/>
      <c r="AT335" s="105"/>
      <c r="AU335" s="105"/>
    </row>
    <row r="336" spans="42:47" x14ac:dyDescent="0.25">
      <c r="AP336" s="105"/>
      <c r="AQ336" s="105"/>
      <c r="AR336" s="105"/>
      <c r="AS336" s="105"/>
      <c r="AT336" s="105"/>
      <c r="AU336" s="105"/>
    </row>
    <row r="337" spans="42:47" x14ac:dyDescent="0.25">
      <c r="AP337" s="105"/>
      <c r="AQ337" s="105"/>
      <c r="AR337" s="105"/>
      <c r="AS337" s="105"/>
      <c r="AT337" s="105"/>
      <c r="AU337" s="105"/>
    </row>
    <row r="338" spans="42:47" x14ac:dyDescent="0.25">
      <c r="AP338" s="105"/>
      <c r="AQ338" s="105"/>
      <c r="AR338" s="105"/>
      <c r="AS338" s="105"/>
      <c r="AT338" s="105"/>
      <c r="AU338" s="105"/>
    </row>
    <row r="339" spans="42:47" x14ac:dyDescent="0.25">
      <c r="AP339" s="105"/>
      <c r="AQ339" s="105"/>
      <c r="AR339" s="105"/>
      <c r="AS339" s="105"/>
      <c r="AT339" s="105"/>
      <c r="AU339" s="105"/>
    </row>
    <row r="340" spans="42:47" x14ac:dyDescent="0.25">
      <c r="AP340" s="105"/>
      <c r="AQ340" s="105"/>
      <c r="AR340" s="105"/>
      <c r="AS340" s="105"/>
      <c r="AT340" s="105"/>
      <c r="AU340" s="105"/>
    </row>
    <row r="341" spans="42:47" x14ac:dyDescent="0.25">
      <c r="AP341" s="105"/>
      <c r="AQ341" s="105"/>
      <c r="AR341" s="105"/>
      <c r="AS341" s="105"/>
      <c r="AT341" s="105"/>
      <c r="AU341" s="105"/>
    </row>
    <row r="342" spans="42:47" x14ac:dyDescent="0.25">
      <c r="AP342" s="105"/>
      <c r="AQ342" s="105"/>
      <c r="AR342" s="105"/>
      <c r="AS342" s="105"/>
      <c r="AT342" s="105"/>
      <c r="AU342" s="105"/>
    </row>
    <row r="343" spans="42:47" x14ac:dyDescent="0.25">
      <c r="AP343" s="105"/>
      <c r="AQ343" s="105"/>
      <c r="AR343" s="105"/>
      <c r="AS343" s="105"/>
      <c r="AT343" s="105"/>
      <c r="AU343" s="105"/>
    </row>
    <row r="344" spans="42:47" x14ac:dyDescent="0.25">
      <c r="AP344" s="105"/>
      <c r="AQ344" s="105"/>
      <c r="AR344" s="105"/>
      <c r="AS344" s="105"/>
      <c r="AT344" s="105"/>
      <c r="AU344" s="105"/>
    </row>
    <row r="345" spans="42:47" x14ac:dyDescent="0.25">
      <c r="AP345" s="105"/>
      <c r="AQ345" s="105"/>
      <c r="AR345" s="105"/>
      <c r="AS345" s="105"/>
      <c r="AT345" s="105"/>
      <c r="AU345" s="105"/>
    </row>
    <row r="346" spans="42:47" x14ac:dyDescent="0.25">
      <c r="AP346" s="105"/>
      <c r="AQ346" s="105"/>
      <c r="AR346" s="105"/>
      <c r="AS346" s="105"/>
      <c r="AT346" s="105"/>
      <c r="AU346" s="105"/>
    </row>
    <row r="347" spans="42:47" x14ac:dyDescent="0.25">
      <c r="AP347" s="105"/>
      <c r="AQ347" s="105"/>
      <c r="AR347" s="105"/>
      <c r="AS347" s="105"/>
      <c r="AT347" s="105"/>
      <c r="AU347" s="105"/>
    </row>
    <row r="348" spans="42:47" x14ac:dyDescent="0.25">
      <c r="AP348" s="105"/>
      <c r="AQ348" s="105"/>
      <c r="AR348" s="105"/>
      <c r="AS348" s="105"/>
      <c r="AT348" s="105"/>
      <c r="AU348" s="105"/>
    </row>
    <row r="349" spans="42:47" x14ac:dyDescent="0.25">
      <c r="AP349" s="105"/>
      <c r="AQ349" s="105"/>
      <c r="AR349" s="105"/>
      <c r="AS349" s="105"/>
      <c r="AT349" s="105"/>
      <c r="AU349" s="105"/>
    </row>
    <row r="350" spans="42:47" x14ac:dyDescent="0.25">
      <c r="AP350" s="105"/>
      <c r="AQ350" s="105"/>
      <c r="AR350" s="105"/>
      <c r="AS350" s="105"/>
      <c r="AT350" s="105"/>
      <c r="AU350" s="105"/>
    </row>
    <row r="351" spans="42:47" x14ac:dyDescent="0.25">
      <c r="AP351" s="105"/>
      <c r="AQ351" s="105"/>
      <c r="AR351" s="105"/>
      <c r="AS351" s="105"/>
      <c r="AT351" s="105"/>
      <c r="AU351" s="105"/>
    </row>
    <row r="352" spans="42:47" x14ac:dyDescent="0.25">
      <c r="AP352" s="105"/>
      <c r="AQ352" s="105"/>
      <c r="AR352" s="105"/>
      <c r="AS352" s="105"/>
      <c r="AT352" s="105"/>
      <c r="AU352" s="105"/>
    </row>
    <row r="353" spans="42:47" x14ac:dyDescent="0.25">
      <c r="AP353" s="105"/>
      <c r="AQ353" s="105"/>
      <c r="AR353" s="105"/>
      <c r="AS353" s="105"/>
      <c r="AT353" s="105"/>
      <c r="AU353" s="105"/>
    </row>
    <row r="354" spans="42:47" x14ac:dyDescent="0.25">
      <c r="AP354" s="105"/>
      <c r="AQ354" s="105"/>
      <c r="AR354" s="105"/>
      <c r="AS354" s="105"/>
      <c r="AT354" s="105"/>
      <c r="AU354" s="105"/>
    </row>
    <row r="355" spans="42:47" x14ac:dyDescent="0.25">
      <c r="AP355" s="105"/>
      <c r="AQ355" s="105"/>
      <c r="AR355" s="105"/>
      <c r="AS355" s="105"/>
      <c r="AT355" s="105"/>
      <c r="AU355" s="105"/>
    </row>
    <row r="356" spans="42:47" x14ac:dyDescent="0.25">
      <c r="AP356" s="105"/>
      <c r="AQ356" s="105"/>
      <c r="AR356" s="105"/>
      <c r="AS356" s="105"/>
      <c r="AT356" s="105"/>
      <c r="AU356" s="105"/>
    </row>
    <row r="357" spans="42:47" x14ac:dyDescent="0.25">
      <c r="AP357" s="105"/>
      <c r="AQ357" s="105"/>
      <c r="AR357" s="105"/>
      <c r="AS357" s="105"/>
      <c r="AT357" s="105"/>
      <c r="AU357" s="105"/>
    </row>
    <row r="358" spans="42:47" x14ac:dyDescent="0.25">
      <c r="AP358" s="105"/>
      <c r="AQ358" s="105"/>
      <c r="AR358" s="105"/>
      <c r="AS358" s="105"/>
      <c r="AT358" s="105"/>
      <c r="AU358" s="105"/>
    </row>
    <row r="359" spans="42:47" x14ac:dyDescent="0.25">
      <c r="AP359" s="105"/>
      <c r="AQ359" s="105"/>
      <c r="AR359" s="105"/>
      <c r="AS359" s="105"/>
      <c r="AT359" s="105"/>
      <c r="AU359" s="105"/>
    </row>
    <row r="360" spans="42:47" x14ac:dyDescent="0.25">
      <c r="AP360" s="105"/>
      <c r="AQ360" s="105"/>
      <c r="AR360" s="105"/>
      <c r="AS360" s="105"/>
      <c r="AT360" s="105"/>
      <c r="AU360" s="105"/>
    </row>
    <row r="361" spans="42:47" x14ac:dyDescent="0.25">
      <c r="AP361" s="105"/>
      <c r="AQ361" s="105"/>
      <c r="AR361" s="105"/>
      <c r="AS361" s="105"/>
      <c r="AT361" s="105"/>
      <c r="AU361" s="105"/>
    </row>
    <row r="362" spans="42:47" x14ac:dyDescent="0.25">
      <c r="AP362" s="105"/>
      <c r="AQ362" s="105"/>
      <c r="AR362" s="105"/>
      <c r="AS362" s="105"/>
      <c r="AT362" s="105"/>
      <c r="AU362" s="105"/>
    </row>
    <row r="363" spans="42:47" x14ac:dyDescent="0.25">
      <c r="AP363" s="105"/>
      <c r="AQ363" s="105"/>
      <c r="AR363" s="105"/>
      <c r="AS363" s="105"/>
      <c r="AT363" s="105"/>
      <c r="AU363" s="105"/>
    </row>
    <row r="364" spans="42:47" x14ac:dyDescent="0.25">
      <c r="AP364" s="105"/>
      <c r="AQ364" s="105"/>
      <c r="AR364" s="105"/>
      <c r="AS364" s="105"/>
      <c r="AT364" s="105"/>
      <c r="AU364" s="105"/>
    </row>
    <row r="365" spans="42:47" x14ac:dyDescent="0.25">
      <c r="AP365" s="105"/>
      <c r="AQ365" s="105"/>
      <c r="AR365" s="105"/>
      <c r="AS365" s="105"/>
      <c r="AT365" s="105"/>
      <c r="AU365" s="105"/>
    </row>
    <row r="366" spans="42:47" x14ac:dyDescent="0.25">
      <c r="AP366" s="105"/>
      <c r="AQ366" s="105"/>
      <c r="AR366" s="105"/>
      <c r="AS366" s="105"/>
      <c r="AT366" s="105"/>
      <c r="AU366" s="105"/>
    </row>
    <row r="367" spans="42:47" x14ac:dyDescent="0.25">
      <c r="AP367" s="105"/>
      <c r="AQ367" s="105"/>
      <c r="AR367" s="105"/>
      <c r="AS367" s="105"/>
      <c r="AT367" s="105"/>
      <c r="AU367" s="105"/>
    </row>
    <row r="368" spans="42:47" x14ac:dyDescent="0.25">
      <c r="AP368" s="105"/>
      <c r="AQ368" s="105"/>
      <c r="AR368" s="105"/>
      <c r="AS368" s="105"/>
      <c r="AT368" s="105"/>
      <c r="AU368" s="105"/>
    </row>
    <row r="369" spans="42:47" x14ac:dyDescent="0.25">
      <c r="AP369" s="105"/>
      <c r="AQ369" s="105"/>
      <c r="AR369" s="105"/>
      <c r="AS369" s="105"/>
      <c r="AT369" s="105"/>
      <c r="AU369" s="105"/>
    </row>
    <row r="370" spans="42:47" x14ac:dyDescent="0.25">
      <c r="AP370" s="105"/>
      <c r="AQ370" s="105"/>
      <c r="AR370" s="105"/>
      <c r="AS370" s="105"/>
      <c r="AT370" s="105"/>
      <c r="AU370" s="105"/>
    </row>
    <row r="371" spans="42:47" x14ac:dyDescent="0.25">
      <c r="AP371" s="105"/>
      <c r="AQ371" s="105"/>
      <c r="AR371" s="105"/>
      <c r="AS371" s="105"/>
      <c r="AT371" s="105"/>
      <c r="AU371" s="105"/>
    </row>
    <row r="372" spans="42:47" x14ac:dyDescent="0.25">
      <c r="AP372" s="105"/>
      <c r="AQ372" s="105"/>
      <c r="AR372" s="105"/>
      <c r="AS372" s="105"/>
      <c r="AT372" s="105"/>
      <c r="AU372" s="105"/>
    </row>
    <row r="373" spans="42:47" x14ac:dyDescent="0.25">
      <c r="AP373" s="105"/>
      <c r="AQ373" s="105"/>
      <c r="AR373" s="105"/>
      <c r="AS373" s="105"/>
      <c r="AT373" s="105"/>
      <c r="AU373" s="105"/>
    </row>
    <row r="374" spans="42:47" x14ac:dyDescent="0.25">
      <c r="AP374" s="105"/>
      <c r="AQ374" s="105"/>
      <c r="AR374" s="105"/>
      <c r="AS374" s="105"/>
      <c r="AT374" s="105"/>
      <c r="AU374" s="105"/>
    </row>
    <row r="375" spans="42:47" x14ac:dyDescent="0.25">
      <c r="AP375" s="105"/>
      <c r="AQ375" s="105"/>
      <c r="AR375" s="105"/>
      <c r="AS375" s="105"/>
      <c r="AT375" s="105"/>
      <c r="AU375" s="105"/>
    </row>
    <row r="376" spans="42:47" x14ac:dyDescent="0.25">
      <c r="AP376" s="105"/>
      <c r="AQ376" s="105"/>
      <c r="AR376" s="105"/>
      <c r="AS376" s="105"/>
      <c r="AT376" s="105"/>
      <c r="AU376" s="105"/>
    </row>
    <row r="377" spans="42:47" x14ac:dyDescent="0.25">
      <c r="AP377" s="105"/>
      <c r="AQ377" s="105"/>
      <c r="AR377" s="105"/>
      <c r="AS377" s="105"/>
      <c r="AT377" s="105"/>
      <c r="AU377" s="105"/>
    </row>
    <row r="378" spans="42:47" x14ac:dyDescent="0.25">
      <c r="AP378" s="105"/>
      <c r="AQ378" s="105"/>
      <c r="AR378" s="105"/>
      <c r="AS378" s="105"/>
      <c r="AT378" s="105"/>
      <c r="AU378" s="105"/>
    </row>
    <row r="379" spans="42:47" x14ac:dyDescent="0.25">
      <c r="AP379" s="105"/>
      <c r="AQ379" s="105"/>
      <c r="AR379" s="105"/>
      <c r="AS379" s="105"/>
      <c r="AT379" s="105"/>
      <c r="AU379" s="105"/>
    </row>
    <row r="380" spans="42:47" x14ac:dyDescent="0.25">
      <c r="AP380" s="105"/>
      <c r="AQ380" s="105"/>
      <c r="AR380" s="105"/>
      <c r="AS380" s="105"/>
      <c r="AT380" s="105"/>
      <c r="AU380" s="105"/>
    </row>
    <row r="381" spans="42:47" x14ac:dyDescent="0.25">
      <c r="AP381" s="105"/>
      <c r="AQ381" s="105"/>
      <c r="AR381" s="105"/>
      <c r="AS381" s="105"/>
      <c r="AT381" s="105"/>
      <c r="AU381" s="105"/>
    </row>
    <row r="382" spans="42:47" x14ac:dyDescent="0.25">
      <c r="AP382" s="105"/>
      <c r="AQ382" s="105"/>
      <c r="AR382" s="105"/>
      <c r="AS382" s="105"/>
      <c r="AT382" s="105"/>
      <c r="AU382" s="105"/>
    </row>
    <row r="383" spans="42:47" x14ac:dyDescent="0.25">
      <c r="AP383" s="105"/>
      <c r="AQ383" s="105"/>
      <c r="AR383" s="105"/>
      <c r="AS383" s="105"/>
      <c r="AT383" s="105"/>
      <c r="AU383" s="105"/>
    </row>
    <row r="384" spans="42:47" x14ac:dyDescent="0.25">
      <c r="AP384" s="105"/>
      <c r="AQ384" s="105"/>
      <c r="AR384" s="105"/>
      <c r="AS384" s="105"/>
      <c r="AT384" s="105"/>
      <c r="AU384" s="105"/>
    </row>
    <row r="385" spans="42:47" x14ac:dyDescent="0.25">
      <c r="AP385" s="105"/>
      <c r="AQ385" s="105"/>
      <c r="AR385" s="105"/>
      <c r="AS385" s="105"/>
      <c r="AT385" s="105"/>
      <c r="AU385" s="105"/>
    </row>
    <row r="386" spans="42:47" x14ac:dyDescent="0.25">
      <c r="AP386" s="105"/>
      <c r="AQ386" s="105"/>
      <c r="AR386" s="105"/>
      <c r="AS386" s="105"/>
      <c r="AT386" s="105"/>
      <c r="AU386" s="105"/>
    </row>
    <row r="387" spans="42:47" x14ac:dyDescent="0.25">
      <c r="AP387" s="105"/>
      <c r="AQ387" s="105"/>
      <c r="AR387" s="105"/>
      <c r="AS387" s="105"/>
      <c r="AT387" s="105"/>
      <c r="AU387" s="105"/>
    </row>
    <row r="388" spans="42:47" x14ac:dyDescent="0.25">
      <c r="AP388" s="105"/>
      <c r="AQ388" s="105"/>
      <c r="AR388" s="105"/>
      <c r="AS388" s="105"/>
      <c r="AT388" s="105"/>
      <c r="AU388" s="105"/>
    </row>
    <row r="389" spans="42:47" x14ac:dyDescent="0.25">
      <c r="AP389" s="105"/>
      <c r="AQ389" s="105"/>
      <c r="AR389" s="105"/>
      <c r="AS389" s="105"/>
      <c r="AT389" s="105"/>
      <c r="AU389" s="105"/>
    </row>
    <row r="390" spans="42:47" x14ac:dyDescent="0.25">
      <c r="AP390" s="105"/>
      <c r="AQ390" s="105"/>
      <c r="AR390" s="105"/>
      <c r="AS390" s="105"/>
      <c r="AT390" s="105"/>
      <c r="AU390" s="105"/>
    </row>
    <row r="391" spans="42:47" x14ac:dyDescent="0.25">
      <c r="AP391" s="105"/>
      <c r="AQ391" s="105"/>
      <c r="AR391" s="105"/>
      <c r="AS391" s="105"/>
      <c r="AT391" s="105"/>
      <c r="AU391" s="105"/>
    </row>
    <row r="392" spans="42:47" x14ac:dyDescent="0.25">
      <c r="AP392" s="105"/>
      <c r="AQ392" s="105"/>
      <c r="AR392" s="105"/>
      <c r="AS392" s="105"/>
      <c r="AT392" s="105"/>
      <c r="AU392" s="105"/>
    </row>
    <row r="393" spans="42:47" x14ac:dyDescent="0.25">
      <c r="AP393" s="105"/>
      <c r="AQ393" s="105"/>
      <c r="AR393" s="105"/>
      <c r="AS393" s="105"/>
      <c r="AT393" s="105"/>
      <c r="AU393" s="105"/>
    </row>
    <row r="394" spans="42:47" x14ac:dyDescent="0.25">
      <c r="AP394" s="105"/>
      <c r="AQ394" s="105"/>
      <c r="AR394" s="105"/>
      <c r="AS394" s="105"/>
      <c r="AT394" s="105"/>
      <c r="AU394" s="105"/>
    </row>
    <row r="395" spans="42:47" x14ac:dyDescent="0.25">
      <c r="AP395" s="105"/>
      <c r="AQ395" s="105"/>
      <c r="AR395" s="105"/>
      <c r="AS395" s="105"/>
      <c r="AT395" s="105"/>
      <c r="AU395" s="105"/>
    </row>
    <row r="396" spans="42:47" x14ac:dyDescent="0.25">
      <c r="AP396" s="105"/>
      <c r="AQ396" s="105"/>
      <c r="AR396" s="105"/>
      <c r="AS396" s="105"/>
      <c r="AT396" s="105"/>
      <c r="AU396" s="105"/>
    </row>
    <row r="397" spans="42:47" x14ac:dyDescent="0.25">
      <c r="AP397" s="105"/>
      <c r="AQ397" s="105"/>
      <c r="AR397" s="105"/>
      <c r="AS397" s="105"/>
      <c r="AT397" s="105"/>
      <c r="AU397" s="105"/>
    </row>
    <row r="398" spans="42:47" x14ac:dyDescent="0.25">
      <c r="AP398" s="105"/>
      <c r="AQ398" s="105"/>
      <c r="AR398" s="105"/>
      <c r="AS398" s="105"/>
      <c r="AT398" s="105"/>
      <c r="AU398" s="105"/>
    </row>
    <row r="399" spans="42:47" x14ac:dyDescent="0.25">
      <c r="AP399" s="105"/>
      <c r="AQ399" s="105"/>
      <c r="AR399" s="105"/>
      <c r="AS399" s="105"/>
      <c r="AT399" s="105"/>
      <c r="AU399" s="105"/>
    </row>
    <row r="400" spans="42:47" x14ac:dyDescent="0.25">
      <c r="AP400" s="105"/>
      <c r="AQ400" s="105"/>
      <c r="AR400" s="105"/>
      <c r="AS400" s="105"/>
      <c r="AT400" s="105"/>
      <c r="AU400" s="105"/>
    </row>
    <row r="401" spans="42:47" x14ac:dyDescent="0.25">
      <c r="AP401" s="105"/>
      <c r="AQ401" s="105"/>
      <c r="AR401" s="105"/>
      <c r="AS401" s="105"/>
      <c r="AT401" s="105"/>
      <c r="AU401" s="105"/>
    </row>
    <row r="402" spans="42:47" x14ac:dyDescent="0.25">
      <c r="AP402" s="105"/>
      <c r="AQ402" s="105"/>
      <c r="AR402" s="105"/>
      <c r="AS402" s="105"/>
      <c r="AT402" s="105"/>
      <c r="AU402" s="105"/>
    </row>
    <row r="403" spans="42:47" x14ac:dyDescent="0.25">
      <c r="AP403" s="105"/>
      <c r="AQ403" s="105"/>
      <c r="AR403" s="105"/>
      <c r="AS403" s="105"/>
      <c r="AT403" s="105"/>
      <c r="AU403" s="105"/>
    </row>
    <row r="404" spans="42:47" x14ac:dyDescent="0.25">
      <c r="AP404" s="105"/>
      <c r="AQ404" s="105"/>
      <c r="AR404" s="105"/>
      <c r="AS404" s="105"/>
      <c r="AT404" s="105"/>
      <c r="AU404" s="105"/>
    </row>
    <row r="405" spans="42:47" x14ac:dyDescent="0.25">
      <c r="AP405" s="105"/>
      <c r="AQ405" s="105"/>
      <c r="AR405" s="105"/>
      <c r="AS405" s="105"/>
      <c r="AT405" s="105"/>
      <c r="AU405" s="105"/>
    </row>
    <row r="406" spans="42:47" x14ac:dyDescent="0.25">
      <c r="AP406" s="105"/>
      <c r="AQ406" s="105"/>
      <c r="AR406" s="105"/>
      <c r="AS406" s="105"/>
      <c r="AT406" s="105"/>
      <c r="AU406" s="105"/>
    </row>
    <row r="407" spans="42:47" x14ac:dyDescent="0.25">
      <c r="AP407" s="105"/>
      <c r="AQ407" s="105"/>
      <c r="AR407" s="105"/>
      <c r="AS407" s="105"/>
      <c r="AT407" s="105"/>
      <c r="AU407" s="105"/>
    </row>
    <row r="408" spans="42:47" x14ac:dyDescent="0.25">
      <c r="AP408" s="105"/>
      <c r="AQ408" s="105"/>
      <c r="AR408" s="105"/>
      <c r="AS408" s="105"/>
      <c r="AT408" s="105"/>
      <c r="AU408" s="105"/>
    </row>
    <row r="409" spans="42:47" x14ac:dyDescent="0.25">
      <c r="AP409" s="105"/>
      <c r="AQ409" s="105"/>
      <c r="AR409" s="105"/>
      <c r="AS409" s="105"/>
      <c r="AT409" s="105"/>
      <c r="AU409" s="105"/>
    </row>
    <row r="410" spans="42:47" x14ac:dyDescent="0.25">
      <c r="AP410" s="105"/>
      <c r="AQ410" s="105"/>
      <c r="AR410" s="105"/>
      <c r="AS410" s="105"/>
      <c r="AT410" s="105"/>
      <c r="AU410" s="105"/>
    </row>
    <row r="411" spans="42:47" x14ac:dyDescent="0.25">
      <c r="AP411" s="105"/>
      <c r="AQ411" s="105"/>
      <c r="AR411" s="105"/>
      <c r="AS411" s="105"/>
      <c r="AT411" s="105"/>
      <c r="AU411" s="105"/>
    </row>
    <row r="412" spans="42:47" x14ac:dyDescent="0.25">
      <c r="AP412" s="105"/>
      <c r="AQ412" s="105"/>
      <c r="AR412" s="105"/>
      <c r="AS412" s="105"/>
      <c r="AT412" s="105"/>
      <c r="AU412" s="105"/>
    </row>
    <row r="413" spans="42:47" x14ac:dyDescent="0.25">
      <c r="AP413" s="105"/>
      <c r="AQ413" s="105"/>
      <c r="AR413" s="105"/>
      <c r="AS413" s="105"/>
      <c r="AT413" s="105"/>
      <c r="AU413" s="105"/>
    </row>
    <row r="414" spans="42:47" x14ac:dyDescent="0.25">
      <c r="AP414" s="105"/>
      <c r="AQ414" s="105"/>
      <c r="AR414" s="105"/>
      <c r="AS414" s="105"/>
      <c r="AT414" s="105"/>
      <c r="AU414" s="105"/>
    </row>
    <row r="415" spans="42:47" x14ac:dyDescent="0.25">
      <c r="AP415" s="105"/>
      <c r="AQ415" s="105"/>
      <c r="AR415" s="105"/>
      <c r="AS415" s="105"/>
      <c r="AT415" s="105"/>
      <c r="AU415" s="105"/>
    </row>
    <row r="416" spans="42:47" x14ac:dyDescent="0.25">
      <c r="AP416" s="105"/>
      <c r="AQ416" s="105"/>
      <c r="AR416" s="105"/>
      <c r="AS416" s="105"/>
      <c r="AT416" s="105"/>
      <c r="AU416" s="105"/>
    </row>
    <row r="417" spans="42:47" x14ac:dyDescent="0.25">
      <c r="AP417" s="105"/>
      <c r="AQ417" s="105"/>
      <c r="AR417" s="105"/>
      <c r="AS417" s="105"/>
      <c r="AT417" s="105"/>
      <c r="AU417" s="105"/>
    </row>
    <row r="418" spans="42:47" x14ac:dyDescent="0.25">
      <c r="AP418" s="105"/>
      <c r="AQ418" s="105"/>
      <c r="AR418" s="105"/>
      <c r="AS418" s="105"/>
      <c r="AT418" s="105"/>
      <c r="AU418" s="105"/>
    </row>
    <row r="419" spans="42:47" x14ac:dyDescent="0.25">
      <c r="AP419" s="105"/>
      <c r="AQ419" s="105"/>
      <c r="AR419" s="105"/>
      <c r="AS419" s="105"/>
      <c r="AT419" s="105"/>
      <c r="AU419" s="105"/>
    </row>
    <row r="420" spans="42:47" x14ac:dyDescent="0.25">
      <c r="AP420" s="105"/>
      <c r="AQ420" s="105"/>
      <c r="AR420" s="105"/>
      <c r="AS420" s="105"/>
      <c r="AT420" s="105"/>
      <c r="AU420" s="105"/>
    </row>
    <row r="421" spans="42:47" x14ac:dyDescent="0.25">
      <c r="AP421" s="105"/>
      <c r="AQ421" s="105"/>
      <c r="AR421" s="105"/>
      <c r="AS421" s="105"/>
      <c r="AT421" s="105"/>
      <c r="AU421" s="105"/>
    </row>
    <row r="422" spans="42:47" x14ac:dyDescent="0.25">
      <c r="AP422" s="105"/>
      <c r="AQ422" s="105"/>
      <c r="AR422" s="105"/>
      <c r="AS422" s="105"/>
      <c r="AT422" s="105"/>
      <c r="AU422" s="105"/>
    </row>
    <row r="423" spans="42:47" x14ac:dyDescent="0.25">
      <c r="AP423" s="105"/>
      <c r="AQ423" s="105"/>
      <c r="AR423" s="105"/>
      <c r="AS423" s="105"/>
      <c r="AT423" s="105"/>
      <c r="AU423" s="105"/>
    </row>
    <row r="424" spans="42:47" x14ac:dyDescent="0.25">
      <c r="AP424" s="105"/>
      <c r="AQ424" s="105"/>
      <c r="AR424" s="105"/>
      <c r="AS424" s="105"/>
      <c r="AT424" s="105"/>
      <c r="AU424" s="105"/>
    </row>
    <row r="425" spans="42:47" x14ac:dyDescent="0.25">
      <c r="AP425" s="105"/>
      <c r="AQ425" s="105"/>
      <c r="AR425" s="105"/>
      <c r="AS425" s="105"/>
      <c r="AT425" s="105"/>
      <c r="AU425" s="105"/>
    </row>
    <row r="426" spans="42:47" x14ac:dyDescent="0.25">
      <c r="AP426" s="105"/>
      <c r="AQ426" s="105"/>
      <c r="AR426" s="105"/>
      <c r="AS426" s="105"/>
      <c r="AT426" s="105"/>
      <c r="AU426" s="105"/>
    </row>
    <row r="427" spans="42:47" x14ac:dyDescent="0.25">
      <c r="AP427" s="105"/>
      <c r="AQ427" s="105"/>
      <c r="AR427" s="105"/>
      <c r="AS427" s="105"/>
      <c r="AT427" s="105"/>
      <c r="AU427" s="105"/>
    </row>
    <row r="428" spans="42:47" x14ac:dyDescent="0.25">
      <c r="AP428" s="105"/>
      <c r="AQ428" s="105"/>
      <c r="AR428" s="105"/>
      <c r="AS428" s="105"/>
      <c r="AT428" s="105"/>
      <c r="AU428" s="105"/>
    </row>
    <row r="429" spans="42:47" x14ac:dyDescent="0.25">
      <c r="AP429" s="105"/>
      <c r="AQ429" s="105"/>
      <c r="AR429" s="105"/>
      <c r="AS429" s="105"/>
      <c r="AT429" s="105"/>
      <c r="AU429" s="105"/>
    </row>
    <row r="430" spans="42:47" x14ac:dyDescent="0.25">
      <c r="AP430" s="105"/>
      <c r="AQ430" s="105"/>
      <c r="AR430" s="105"/>
      <c r="AS430" s="105"/>
      <c r="AT430" s="105"/>
      <c r="AU430" s="105"/>
    </row>
    <row r="431" spans="42:47" x14ac:dyDescent="0.25">
      <c r="AP431" s="105"/>
      <c r="AQ431" s="105"/>
      <c r="AR431" s="105"/>
      <c r="AS431" s="105"/>
      <c r="AT431" s="105"/>
      <c r="AU431" s="105"/>
    </row>
    <row r="432" spans="42:47" x14ac:dyDescent="0.25">
      <c r="AP432" s="105"/>
      <c r="AQ432" s="105"/>
      <c r="AR432" s="105"/>
      <c r="AS432" s="105"/>
      <c r="AT432" s="105"/>
      <c r="AU432" s="105"/>
    </row>
    <row r="433" spans="42:47" x14ac:dyDescent="0.25">
      <c r="AP433" s="105"/>
      <c r="AQ433" s="105"/>
      <c r="AR433" s="105"/>
      <c r="AS433" s="105"/>
      <c r="AT433" s="105"/>
      <c r="AU433" s="105"/>
    </row>
    <row r="434" spans="42:47" x14ac:dyDescent="0.25">
      <c r="AP434" s="105"/>
      <c r="AQ434" s="105"/>
      <c r="AR434" s="105"/>
      <c r="AS434" s="105"/>
      <c r="AT434" s="105"/>
      <c r="AU434" s="105"/>
    </row>
    <row r="435" spans="42:47" x14ac:dyDescent="0.25">
      <c r="AP435" s="105"/>
      <c r="AQ435" s="105"/>
      <c r="AR435" s="105"/>
      <c r="AS435" s="105"/>
      <c r="AT435" s="105"/>
      <c r="AU435" s="105"/>
    </row>
    <row r="436" spans="42:47" x14ac:dyDescent="0.25">
      <c r="AP436" s="105"/>
      <c r="AQ436" s="105"/>
      <c r="AR436" s="105"/>
      <c r="AS436" s="105"/>
      <c r="AT436" s="105"/>
      <c r="AU436" s="105"/>
    </row>
    <row r="437" spans="42:47" x14ac:dyDescent="0.25">
      <c r="AP437" s="105"/>
      <c r="AQ437" s="105"/>
      <c r="AR437" s="105"/>
      <c r="AS437" s="105"/>
      <c r="AT437" s="105"/>
      <c r="AU437" s="105"/>
    </row>
    <row r="438" spans="42:47" x14ac:dyDescent="0.25">
      <c r="AP438" s="105"/>
      <c r="AQ438" s="105"/>
      <c r="AR438" s="105"/>
      <c r="AS438" s="105"/>
      <c r="AT438" s="105"/>
      <c r="AU438" s="105"/>
    </row>
    <row r="439" spans="42:47" x14ac:dyDescent="0.25">
      <c r="AP439" s="105"/>
      <c r="AQ439" s="105"/>
      <c r="AR439" s="105"/>
      <c r="AS439" s="105"/>
      <c r="AT439" s="105"/>
      <c r="AU439" s="105"/>
    </row>
    <row r="440" spans="42:47" x14ac:dyDescent="0.25">
      <c r="AP440" s="105"/>
      <c r="AQ440" s="105"/>
      <c r="AR440" s="105"/>
      <c r="AS440" s="105"/>
      <c r="AT440" s="105"/>
      <c r="AU440" s="105"/>
    </row>
    <row r="441" spans="42:47" x14ac:dyDescent="0.25">
      <c r="AP441" s="105"/>
      <c r="AQ441" s="105"/>
      <c r="AR441" s="105"/>
      <c r="AS441" s="105"/>
      <c r="AT441" s="105"/>
      <c r="AU441" s="105"/>
    </row>
    <row r="442" spans="42:47" x14ac:dyDescent="0.25">
      <c r="AP442" s="105"/>
      <c r="AQ442" s="105"/>
      <c r="AR442" s="105"/>
      <c r="AS442" s="105"/>
      <c r="AT442" s="105"/>
      <c r="AU442" s="105"/>
    </row>
    <row r="443" spans="42:47" x14ac:dyDescent="0.25">
      <c r="AP443" s="105"/>
      <c r="AQ443" s="105"/>
      <c r="AR443" s="105"/>
      <c r="AS443" s="105"/>
      <c r="AT443" s="105"/>
      <c r="AU443" s="105"/>
    </row>
    <row r="444" spans="42:47" x14ac:dyDescent="0.25">
      <c r="AP444" s="105"/>
      <c r="AQ444" s="105"/>
      <c r="AR444" s="105"/>
      <c r="AS444" s="105"/>
      <c r="AT444" s="105"/>
      <c r="AU444" s="105"/>
    </row>
    <row r="445" spans="42:47" x14ac:dyDescent="0.25">
      <c r="AP445" s="105"/>
      <c r="AQ445" s="105"/>
      <c r="AR445" s="105"/>
      <c r="AS445" s="105"/>
      <c r="AT445" s="105"/>
      <c r="AU445" s="105"/>
    </row>
    <row r="446" spans="42:47" x14ac:dyDescent="0.25">
      <c r="AP446" s="105"/>
      <c r="AQ446" s="105"/>
      <c r="AR446" s="105"/>
      <c r="AS446" s="105"/>
      <c r="AT446" s="105"/>
      <c r="AU446" s="105"/>
    </row>
    <row r="447" spans="42:47" x14ac:dyDescent="0.25">
      <c r="AP447" s="105"/>
      <c r="AQ447" s="105"/>
      <c r="AR447" s="105"/>
      <c r="AS447" s="105"/>
      <c r="AT447" s="105"/>
      <c r="AU447" s="105"/>
    </row>
    <row r="448" spans="42:47" x14ac:dyDescent="0.25">
      <c r="AP448" s="105"/>
      <c r="AQ448" s="105"/>
      <c r="AR448" s="105"/>
      <c r="AS448" s="105"/>
      <c r="AT448" s="105"/>
      <c r="AU448" s="105"/>
    </row>
    <row r="449" spans="42:47" x14ac:dyDescent="0.25">
      <c r="AP449" s="105"/>
      <c r="AQ449" s="105"/>
      <c r="AR449" s="105"/>
      <c r="AS449" s="105"/>
      <c r="AT449" s="105"/>
      <c r="AU449" s="105"/>
    </row>
    <row r="450" spans="42:47" x14ac:dyDescent="0.25">
      <c r="AP450" s="105"/>
      <c r="AQ450" s="105"/>
      <c r="AR450" s="105"/>
      <c r="AS450" s="105"/>
      <c r="AT450" s="105"/>
      <c r="AU450" s="105"/>
    </row>
    <row r="451" spans="42:47" x14ac:dyDescent="0.25">
      <c r="AP451" s="105"/>
      <c r="AQ451" s="105"/>
      <c r="AR451" s="105"/>
      <c r="AS451" s="105"/>
      <c r="AT451" s="105"/>
      <c r="AU451" s="105"/>
    </row>
    <row r="452" spans="42:47" x14ac:dyDescent="0.25">
      <c r="AP452" s="105"/>
      <c r="AQ452" s="105"/>
      <c r="AR452" s="105"/>
      <c r="AS452" s="105"/>
      <c r="AT452" s="105"/>
      <c r="AU452" s="105"/>
    </row>
    <row r="453" spans="42:47" x14ac:dyDescent="0.25">
      <c r="AP453" s="105"/>
      <c r="AQ453" s="105"/>
      <c r="AR453" s="105"/>
      <c r="AS453" s="105"/>
      <c r="AT453" s="105"/>
      <c r="AU453" s="105"/>
    </row>
    <row r="454" spans="42:47" x14ac:dyDescent="0.25">
      <c r="AP454" s="105"/>
      <c r="AQ454" s="105"/>
      <c r="AR454" s="105"/>
      <c r="AS454" s="105"/>
      <c r="AT454" s="105"/>
      <c r="AU454" s="105"/>
    </row>
    <row r="455" spans="42:47" x14ac:dyDescent="0.25">
      <c r="AP455" s="105"/>
      <c r="AQ455" s="105"/>
      <c r="AR455" s="105"/>
      <c r="AS455" s="105"/>
      <c r="AT455" s="105"/>
      <c r="AU455" s="105"/>
    </row>
    <row r="456" spans="42:47" x14ac:dyDescent="0.25">
      <c r="AP456" s="105"/>
      <c r="AQ456" s="105"/>
      <c r="AR456" s="105"/>
      <c r="AS456" s="105"/>
      <c r="AT456" s="105"/>
      <c r="AU456" s="105"/>
    </row>
    <row r="457" spans="42:47" x14ac:dyDescent="0.25">
      <c r="AP457" s="105"/>
      <c r="AQ457" s="105"/>
      <c r="AR457" s="105"/>
      <c r="AS457" s="105"/>
      <c r="AT457" s="105"/>
      <c r="AU457" s="105"/>
    </row>
    <row r="458" spans="42:47" x14ac:dyDescent="0.25">
      <c r="AP458" s="105"/>
      <c r="AQ458" s="105"/>
      <c r="AR458" s="105"/>
      <c r="AS458" s="105"/>
      <c r="AT458" s="105"/>
      <c r="AU458" s="105"/>
    </row>
    <row r="459" spans="42:47" x14ac:dyDescent="0.25">
      <c r="AP459" s="105"/>
      <c r="AQ459" s="105"/>
      <c r="AR459" s="105"/>
      <c r="AS459" s="105"/>
      <c r="AT459" s="105"/>
      <c r="AU459" s="105"/>
    </row>
    <row r="460" spans="42:47" x14ac:dyDescent="0.25">
      <c r="AP460" s="105"/>
      <c r="AQ460" s="105"/>
      <c r="AR460" s="105"/>
      <c r="AS460" s="105"/>
      <c r="AT460" s="105"/>
      <c r="AU460" s="105"/>
    </row>
    <row r="461" spans="42:47" x14ac:dyDescent="0.25">
      <c r="AP461" s="105"/>
      <c r="AQ461" s="105"/>
      <c r="AR461" s="105"/>
      <c r="AS461" s="105"/>
      <c r="AT461" s="105"/>
      <c r="AU461" s="105"/>
    </row>
    <row r="462" spans="42:47" x14ac:dyDescent="0.25">
      <c r="AP462" s="105"/>
      <c r="AQ462" s="105"/>
      <c r="AR462" s="105"/>
      <c r="AS462" s="105"/>
      <c r="AT462" s="105"/>
      <c r="AU462" s="105"/>
    </row>
    <row r="463" spans="42:47" x14ac:dyDescent="0.25">
      <c r="AP463" s="105"/>
      <c r="AQ463" s="105"/>
      <c r="AR463" s="105"/>
      <c r="AS463" s="105"/>
      <c r="AT463" s="105"/>
      <c r="AU463" s="105"/>
    </row>
    <row r="464" spans="42:47" x14ac:dyDescent="0.25">
      <c r="AP464" s="105"/>
      <c r="AQ464" s="105"/>
      <c r="AR464" s="105"/>
      <c r="AS464" s="105"/>
      <c r="AT464" s="105"/>
      <c r="AU464" s="105"/>
    </row>
    <row r="465" spans="42:47" x14ac:dyDescent="0.25">
      <c r="AP465" s="105"/>
      <c r="AQ465" s="105"/>
      <c r="AR465" s="105"/>
      <c r="AS465" s="105"/>
      <c r="AT465" s="105"/>
      <c r="AU465" s="105"/>
    </row>
    <row r="466" spans="42:47" x14ac:dyDescent="0.25">
      <c r="AP466" s="105"/>
      <c r="AQ466" s="105"/>
      <c r="AR466" s="105"/>
      <c r="AS466" s="105"/>
      <c r="AT466" s="105"/>
      <c r="AU466" s="105"/>
    </row>
    <row r="467" spans="42:47" x14ac:dyDescent="0.25">
      <c r="AP467" s="105"/>
      <c r="AQ467" s="105"/>
      <c r="AR467" s="105"/>
      <c r="AS467" s="105"/>
      <c r="AT467" s="105"/>
      <c r="AU467" s="105"/>
    </row>
    <row r="468" spans="42:47" x14ac:dyDescent="0.25">
      <c r="AP468" s="105"/>
      <c r="AQ468" s="105"/>
      <c r="AR468" s="105"/>
      <c r="AS468" s="105"/>
      <c r="AT468" s="105"/>
      <c r="AU468" s="105"/>
    </row>
    <row r="469" spans="42:47" x14ac:dyDescent="0.25">
      <c r="AP469" s="105"/>
      <c r="AQ469" s="105"/>
      <c r="AR469" s="105"/>
      <c r="AS469" s="105"/>
      <c r="AT469" s="105"/>
      <c r="AU469" s="105"/>
    </row>
    <row r="470" spans="42:47" x14ac:dyDescent="0.25">
      <c r="AP470" s="105"/>
      <c r="AQ470" s="105"/>
      <c r="AR470" s="105"/>
      <c r="AS470" s="105"/>
      <c r="AT470" s="105"/>
      <c r="AU470" s="105"/>
    </row>
    <row r="471" spans="42:47" x14ac:dyDescent="0.25">
      <c r="AP471" s="105"/>
      <c r="AQ471" s="105"/>
      <c r="AR471" s="105"/>
      <c r="AS471" s="105"/>
      <c r="AT471" s="105"/>
      <c r="AU471" s="105"/>
    </row>
    <row r="472" spans="42:47" x14ac:dyDescent="0.25">
      <c r="AP472" s="105"/>
      <c r="AQ472" s="105"/>
      <c r="AR472" s="105"/>
      <c r="AS472" s="105"/>
      <c r="AT472" s="105"/>
      <c r="AU472" s="105"/>
    </row>
    <row r="473" spans="42:47" x14ac:dyDescent="0.25">
      <c r="AP473" s="105"/>
      <c r="AQ473" s="105"/>
      <c r="AR473" s="105"/>
      <c r="AS473" s="105"/>
      <c r="AT473" s="105"/>
      <c r="AU473" s="105"/>
    </row>
    <row r="474" spans="42:47" x14ac:dyDescent="0.25">
      <c r="AP474" s="105"/>
      <c r="AQ474" s="105"/>
      <c r="AR474" s="105"/>
      <c r="AS474" s="105"/>
      <c r="AT474" s="105"/>
      <c r="AU474" s="105"/>
    </row>
    <row r="475" spans="42:47" x14ac:dyDescent="0.25">
      <c r="AP475" s="105"/>
      <c r="AQ475" s="105"/>
      <c r="AR475" s="105"/>
      <c r="AS475" s="105"/>
      <c r="AT475" s="105"/>
      <c r="AU475" s="105"/>
    </row>
    <row r="476" spans="42:47" x14ac:dyDescent="0.25">
      <c r="AP476" s="105"/>
      <c r="AQ476" s="105"/>
      <c r="AR476" s="105"/>
      <c r="AS476" s="105"/>
      <c r="AT476" s="105"/>
      <c r="AU476" s="105"/>
    </row>
    <row r="477" spans="42:47" x14ac:dyDescent="0.25">
      <c r="AP477" s="105"/>
      <c r="AQ477" s="105"/>
      <c r="AR477" s="105"/>
      <c r="AS477" s="105"/>
      <c r="AT477" s="105"/>
      <c r="AU477" s="105"/>
    </row>
    <row r="478" spans="42:47" x14ac:dyDescent="0.25">
      <c r="AP478" s="105"/>
      <c r="AQ478" s="105"/>
      <c r="AR478" s="105"/>
      <c r="AS478" s="105"/>
      <c r="AT478" s="105"/>
      <c r="AU478" s="105"/>
    </row>
    <row r="479" spans="42:47" x14ac:dyDescent="0.25">
      <c r="AP479" s="105"/>
      <c r="AQ479" s="105"/>
      <c r="AR479" s="105"/>
      <c r="AS479" s="105"/>
      <c r="AT479" s="105"/>
      <c r="AU479" s="105"/>
    </row>
    <row r="480" spans="42:47" x14ac:dyDescent="0.25">
      <c r="AP480" s="105"/>
      <c r="AQ480" s="105"/>
      <c r="AR480" s="105"/>
      <c r="AS480" s="105"/>
      <c r="AT480" s="105"/>
      <c r="AU480" s="105"/>
    </row>
    <row r="481" spans="42:47" x14ac:dyDescent="0.25">
      <c r="AP481" s="105"/>
      <c r="AQ481" s="105"/>
      <c r="AR481" s="105"/>
      <c r="AS481" s="105"/>
      <c r="AT481" s="105"/>
      <c r="AU481" s="105"/>
    </row>
    <row r="482" spans="42:47" x14ac:dyDescent="0.25">
      <c r="AP482" s="105"/>
      <c r="AQ482" s="105"/>
      <c r="AR482" s="105"/>
      <c r="AS482" s="105"/>
      <c r="AT482" s="105"/>
      <c r="AU482" s="105"/>
    </row>
    <row r="483" spans="42:47" x14ac:dyDescent="0.25">
      <c r="AP483" s="105"/>
      <c r="AQ483" s="105"/>
      <c r="AR483" s="105"/>
      <c r="AS483" s="105"/>
      <c r="AT483" s="105"/>
      <c r="AU483" s="105"/>
    </row>
    <row r="484" spans="42:47" x14ac:dyDescent="0.25">
      <c r="AP484" s="105"/>
      <c r="AQ484" s="105"/>
      <c r="AR484" s="105"/>
      <c r="AS484" s="105"/>
      <c r="AT484" s="105"/>
      <c r="AU484" s="105"/>
    </row>
    <row r="485" spans="42:47" x14ac:dyDescent="0.25">
      <c r="AP485" s="105"/>
      <c r="AQ485" s="105"/>
      <c r="AR485" s="105"/>
      <c r="AS485" s="105"/>
      <c r="AT485" s="105"/>
      <c r="AU485" s="105"/>
    </row>
    <row r="486" spans="42:47" x14ac:dyDescent="0.25">
      <c r="AP486" s="105"/>
      <c r="AQ486" s="105"/>
      <c r="AR486" s="105"/>
      <c r="AS486" s="105"/>
      <c r="AT486" s="105"/>
      <c r="AU486" s="105"/>
    </row>
    <row r="487" spans="42:47" x14ac:dyDescent="0.25">
      <c r="AP487" s="105"/>
      <c r="AQ487" s="105"/>
      <c r="AR487" s="105"/>
      <c r="AS487" s="105"/>
      <c r="AT487" s="105"/>
      <c r="AU487" s="105"/>
    </row>
    <row r="488" spans="42:47" x14ac:dyDescent="0.25">
      <c r="AP488" s="105"/>
      <c r="AQ488" s="105"/>
      <c r="AR488" s="105"/>
      <c r="AS488" s="105"/>
      <c r="AT488" s="105"/>
      <c r="AU488" s="105"/>
    </row>
    <row r="489" spans="42:47" x14ac:dyDescent="0.25">
      <c r="AP489" s="105"/>
      <c r="AQ489" s="105"/>
      <c r="AR489" s="105"/>
      <c r="AS489" s="105"/>
      <c r="AT489" s="105"/>
      <c r="AU489" s="105"/>
    </row>
    <row r="490" spans="42:47" x14ac:dyDescent="0.25">
      <c r="AP490" s="105"/>
      <c r="AQ490" s="105"/>
      <c r="AR490" s="105"/>
      <c r="AS490" s="105"/>
      <c r="AT490" s="105"/>
      <c r="AU490" s="105"/>
    </row>
    <row r="491" spans="42:47" x14ac:dyDescent="0.25">
      <c r="AP491" s="105"/>
      <c r="AQ491" s="105"/>
      <c r="AR491" s="105"/>
      <c r="AS491" s="105"/>
      <c r="AT491" s="105"/>
      <c r="AU491" s="105"/>
    </row>
    <row r="492" spans="42:47" x14ac:dyDescent="0.25">
      <c r="AP492" s="105"/>
      <c r="AQ492" s="105"/>
      <c r="AR492" s="105"/>
      <c r="AS492" s="105"/>
      <c r="AT492" s="105"/>
      <c r="AU492" s="105"/>
    </row>
    <row r="493" spans="42:47" x14ac:dyDescent="0.25">
      <c r="AP493" s="105"/>
      <c r="AQ493" s="105"/>
      <c r="AR493" s="105"/>
      <c r="AS493" s="105"/>
      <c r="AT493" s="105"/>
      <c r="AU493" s="105"/>
    </row>
    <row r="494" spans="42:47" x14ac:dyDescent="0.25">
      <c r="AP494" s="105"/>
      <c r="AQ494" s="105"/>
      <c r="AR494" s="105"/>
      <c r="AS494" s="105"/>
      <c r="AT494" s="105"/>
      <c r="AU494" s="105"/>
    </row>
    <row r="495" spans="42:47" x14ac:dyDescent="0.25">
      <c r="AP495" s="105"/>
      <c r="AQ495" s="105"/>
      <c r="AR495" s="105"/>
      <c r="AS495" s="105"/>
      <c r="AT495" s="105"/>
      <c r="AU495" s="105"/>
    </row>
    <row r="496" spans="42:47" x14ac:dyDescent="0.25">
      <c r="AP496" s="105"/>
      <c r="AQ496" s="105"/>
      <c r="AR496" s="105"/>
      <c r="AS496" s="105"/>
      <c r="AT496" s="105"/>
      <c r="AU496" s="105"/>
    </row>
    <row r="497" spans="42:47" x14ac:dyDescent="0.25">
      <c r="AP497" s="105"/>
      <c r="AQ497" s="105"/>
      <c r="AR497" s="105"/>
      <c r="AS497" s="105"/>
      <c r="AT497" s="105"/>
      <c r="AU497" s="105"/>
    </row>
    <row r="498" spans="42:47" x14ac:dyDescent="0.25">
      <c r="AP498" s="105"/>
      <c r="AQ498" s="105"/>
      <c r="AR498" s="105"/>
      <c r="AS498" s="105"/>
      <c r="AT498" s="105"/>
      <c r="AU498" s="105"/>
    </row>
    <row r="499" spans="42:47" x14ac:dyDescent="0.25">
      <c r="AP499" s="105"/>
      <c r="AQ499" s="105"/>
      <c r="AR499" s="105"/>
      <c r="AS499" s="105"/>
      <c r="AT499" s="105"/>
      <c r="AU499" s="105"/>
    </row>
    <row r="500" spans="42:47" x14ac:dyDescent="0.25">
      <c r="AP500" s="105"/>
      <c r="AQ500" s="105"/>
      <c r="AR500" s="105"/>
      <c r="AS500" s="105"/>
      <c r="AT500" s="105"/>
      <c r="AU500" s="105"/>
    </row>
    <row r="501" spans="42:47" x14ac:dyDescent="0.25">
      <c r="AP501" s="105"/>
      <c r="AQ501" s="105"/>
      <c r="AR501" s="105"/>
      <c r="AS501" s="105"/>
      <c r="AT501" s="105"/>
      <c r="AU501" s="105"/>
    </row>
    <row r="502" spans="42:47" x14ac:dyDescent="0.25">
      <c r="AP502" s="105"/>
      <c r="AQ502" s="105"/>
      <c r="AR502" s="105"/>
      <c r="AS502" s="105"/>
      <c r="AT502" s="105"/>
      <c r="AU502" s="105"/>
    </row>
    <row r="503" spans="42:47" x14ac:dyDescent="0.25">
      <c r="AP503" s="105"/>
      <c r="AQ503" s="105"/>
      <c r="AR503" s="105"/>
      <c r="AS503" s="105"/>
      <c r="AT503" s="105"/>
      <c r="AU503" s="105"/>
    </row>
    <row r="504" spans="42:47" x14ac:dyDescent="0.25">
      <c r="AP504" s="105"/>
      <c r="AQ504" s="105"/>
      <c r="AR504" s="105"/>
      <c r="AS504" s="105"/>
      <c r="AT504" s="105"/>
      <c r="AU504" s="105"/>
    </row>
    <row r="505" spans="42:47" x14ac:dyDescent="0.25">
      <c r="AP505" s="105"/>
      <c r="AQ505" s="105"/>
      <c r="AR505" s="105"/>
      <c r="AS505" s="105"/>
      <c r="AT505" s="105"/>
      <c r="AU505" s="105"/>
    </row>
    <row r="506" spans="42:47" x14ac:dyDescent="0.25">
      <c r="AP506" s="105"/>
      <c r="AQ506" s="105"/>
      <c r="AR506" s="105"/>
      <c r="AS506" s="105"/>
      <c r="AT506" s="105"/>
      <c r="AU506" s="105"/>
    </row>
    <row r="507" spans="42:47" x14ac:dyDescent="0.25">
      <c r="AP507" s="105"/>
      <c r="AQ507" s="105"/>
      <c r="AR507" s="105"/>
      <c r="AS507" s="105"/>
      <c r="AT507" s="105"/>
      <c r="AU507" s="105"/>
    </row>
    <row r="508" spans="42:47" x14ac:dyDescent="0.25">
      <c r="AP508" s="105"/>
      <c r="AQ508" s="105"/>
      <c r="AR508" s="105"/>
      <c r="AS508" s="105"/>
      <c r="AT508" s="105"/>
      <c r="AU508" s="105"/>
    </row>
    <row r="509" spans="42:47" x14ac:dyDescent="0.25">
      <c r="AP509" s="105"/>
      <c r="AQ509" s="105"/>
      <c r="AR509" s="105"/>
      <c r="AS509" s="105"/>
      <c r="AT509" s="105"/>
      <c r="AU509" s="105"/>
    </row>
    <row r="510" spans="42:47" x14ac:dyDescent="0.25">
      <c r="AP510" s="105"/>
      <c r="AQ510" s="105"/>
      <c r="AR510" s="105"/>
      <c r="AS510" s="105"/>
      <c r="AT510" s="105"/>
      <c r="AU510" s="105"/>
    </row>
    <row r="511" spans="42:47" x14ac:dyDescent="0.25">
      <c r="AP511" s="105"/>
      <c r="AQ511" s="105"/>
      <c r="AR511" s="105"/>
      <c r="AS511" s="105"/>
      <c r="AT511" s="105"/>
      <c r="AU511" s="105"/>
    </row>
    <row r="512" spans="42:47" x14ac:dyDescent="0.25">
      <c r="AP512" s="105"/>
      <c r="AQ512" s="105"/>
      <c r="AR512" s="105"/>
      <c r="AS512" s="105"/>
      <c r="AT512" s="105"/>
      <c r="AU512" s="105"/>
    </row>
    <row r="513" spans="42:47" x14ac:dyDescent="0.25">
      <c r="AP513" s="105"/>
      <c r="AQ513" s="105"/>
      <c r="AR513" s="105"/>
      <c r="AS513" s="105"/>
      <c r="AT513" s="105"/>
      <c r="AU513" s="105"/>
    </row>
    <row r="514" spans="42:47" x14ac:dyDescent="0.25">
      <c r="AP514" s="105"/>
      <c r="AQ514" s="105"/>
      <c r="AR514" s="105"/>
      <c r="AS514" s="105"/>
      <c r="AT514" s="105"/>
      <c r="AU514" s="105"/>
    </row>
    <row r="515" spans="42:47" x14ac:dyDescent="0.25">
      <c r="AP515" s="105"/>
      <c r="AQ515" s="105"/>
      <c r="AR515" s="105"/>
      <c r="AS515" s="105"/>
      <c r="AT515" s="105"/>
      <c r="AU515" s="105"/>
    </row>
    <row r="516" spans="42:47" x14ac:dyDescent="0.25">
      <c r="AP516" s="105"/>
      <c r="AQ516" s="105"/>
      <c r="AR516" s="105"/>
      <c r="AS516" s="105"/>
      <c r="AT516" s="105"/>
      <c r="AU516" s="105"/>
    </row>
    <row r="517" spans="42:47" x14ac:dyDescent="0.25">
      <c r="AP517" s="105"/>
      <c r="AQ517" s="105"/>
      <c r="AR517" s="105"/>
      <c r="AS517" s="105"/>
      <c r="AT517" s="105"/>
      <c r="AU517" s="105"/>
    </row>
    <row r="518" spans="42:47" x14ac:dyDescent="0.25">
      <c r="AP518" s="105"/>
      <c r="AQ518" s="105"/>
      <c r="AR518" s="105"/>
      <c r="AS518" s="105"/>
      <c r="AT518" s="105"/>
      <c r="AU518" s="105"/>
    </row>
    <row r="519" spans="42:47" x14ac:dyDescent="0.25">
      <c r="AP519" s="105"/>
      <c r="AQ519" s="105"/>
      <c r="AR519" s="105"/>
      <c r="AS519" s="105"/>
      <c r="AT519" s="105"/>
      <c r="AU519" s="105"/>
    </row>
    <row r="520" spans="42:47" x14ac:dyDescent="0.25">
      <c r="AP520" s="105"/>
      <c r="AQ520" s="105"/>
      <c r="AR520" s="105"/>
      <c r="AS520" s="105"/>
      <c r="AT520" s="105"/>
      <c r="AU520" s="105"/>
    </row>
    <row r="521" spans="42:47" x14ac:dyDescent="0.25">
      <c r="AP521" s="105"/>
      <c r="AQ521" s="105"/>
      <c r="AR521" s="105"/>
      <c r="AS521" s="105"/>
      <c r="AT521" s="105"/>
      <c r="AU521" s="105"/>
    </row>
    <row r="522" spans="42:47" x14ac:dyDescent="0.25">
      <c r="AP522" s="105"/>
      <c r="AQ522" s="105"/>
      <c r="AR522" s="105"/>
      <c r="AS522" s="105"/>
      <c r="AT522" s="105"/>
      <c r="AU522" s="105"/>
    </row>
    <row r="523" spans="42:47" x14ac:dyDescent="0.25">
      <c r="AP523" s="105"/>
      <c r="AQ523" s="105"/>
      <c r="AR523" s="105"/>
      <c r="AS523" s="105"/>
      <c r="AT523" s="105"/>
      <c r="AU523" s="105"/>
    </row>
    <row r="524" spans="42:47" x14ac:dyDescent="0.25">
      <c r="AP524" s="105"/>
      <c r="AQ524" s="105"/>
      <c r="AR524" s="105"/>
      <c r="AS524" s="105"/>
      <c r="AT524" s="105"/>
      <c r="AU524" s="105"/>
    </row>
    <row r="525" spans="42:47" x14ac:dyDescent="0.25">
      <c r="AP525" s="105"/>
      <c r="AQ525" s="105"/>
      <c r="AR525" s="105"/>
      <c r="AS525" s="105"/>
      <c r="AT525" s="105"/>
      <c r="AU525" s="105"/>
    </row>
    <row r="526" spans="42:47" x14ac:dyDescent="0.25">
      <c r="AP526" s="105"/>
      <c r="AQ526" s="105"/>
      <c r="AR526" s="105"/>
      <c r="AS526" s="105"/>
      <c r="AT526" s="105"/>
      <c r="AU526" s="105"/>
    </row>
    <row r="527" spans="42:47" x14ac:dyDescent="0.25">
      <c r="AP527" s="105"/>
      <c r="AQ527" s="105"/>
      <c r="AR527" s="105"/>
      <c r="AS527" s="105"/>
      <c r="AT527" s="105"/>
      <c r="AU527" s="105"/>
    </row>
    <row r="528" spans="42:47" x14ac:dyDescent="0.25">
      <c r="AP528" s="105"/>
      <c r="AQ528" s="105"/>
      <c r="AR528" s="105"/>
      <c r="AS528" s="105"/>
      <c r="AT528" s="105"/>
      <c r="AU528" s="105"/>
    </row>
    <row r="529" spans="42:47" x14ac:dyDescent="0.25">
      <c r="AP529" s="105"/>
      <c r="AQ529" s="105"/>
      <c r="AR529" s="105"/>
      <c r="AS529" s="105"/>
      <c r="AT529" s="105"/>
      <c r="AU529" s="105"/>
    </row>
    <row r="530" spans="42:47" x14ac:dyDescent="0.25">
      <c r="AP530" s="105"/>
      <c r="AQ530" s="105"/>
      <c r="AR530" s="105"/>
      <c r="AS530" s="105"/>
      <c r="AT530" s="105"/>
      <c r="AU530" s="105"/>
    </row>
    <row r="531" spans="42:47" x14ac:dyDescent="0.25">
      <c r="AP531" s="105"/>
      <c r="AQ531" s="105"/>
      <c r="AR531" s="105"/>
      <c r="AS531" s="105"/>
      <c r="AT531" s="105"/>
      <c r="AU531" s="105"/>
    </row>
    <row r="532" spans="42:47" x14ac:dyDescent="0.25">
      <c r="AP532" s="105"/>
      <c r="AQ532" s="105"/>
      <c r="AR532" s="105"/>
      <c r="AS532" s="105"/>
      <c r="AT532" s="105"/>
      <c r="AU532" s="105"/>
    </row>
    <row r="533" spans="42:47" x14ac:dyDescent="0.25">
      <c r="AP533" s="105"/>
      <c r="AQ533" s="105"/>
      <c r="AR533" s="105"/>
      <c r="AS533" s="105"/>
      <c r="AT533" s="105"/>
      <c r="AU533" s="105"/>
    </row>
    <row r="534" spans="42:47" x14ac:dyDescent="0.25">
      <c r="AP534" s="105"/>
      <c r="AQ534" s="105"/>
      <c r="AR534" s="105"/>
      <c r="AS534" s="105"/>
      <c r="AT534" s="105"/>
      <c r="AU534" s="105"/>
    </row>
    <row r="535" spans="42:47" x14ac:dyDescent="0.25">
      <c r="AP535" s="105"/>
      <c r="AQ535" s="105"/>
      <c r="AR535" s="105"/>
      <c r="AS535" s="105"/>
      <c r="AT535" s="105"/>
      <c r="AU535" s="105"/>
    </row>
    <row r="536" spans="42:47" x14ac:dyDescent="0.25">
      <c r="AP536" s="105"/>
      <c r="AQ536" s="105"/>
      <c r="AR536" s="105"/>
      <c r="AS536" s="105"/>
      <c r="AT536" s="105"/>
      <c r="AU536" s="105"/>
    </row>
    <row r="537" spans="42:47" x14ac:dyDescent="0.25">
      <c r="AP537" s="105"/>
      <c r="AQ537" s="105"/>
      <c r="AR537" s="105"/>
      <c r="AS537" s="105"/>
      <c r="AT537" s="105"/>
      <c r="AU537" s="105"/>
    </row>
    <row r="538" spans="42:47" x14ac:dyDescent="0.25">
      <c r="AP538" s="105"/>
      <c r="AQ538" s="105"/>
      <c r="AR538" s="105"/>
      <c r="AS538" s="105"/>
      <c r="AT538" s="105"/>
      <c r="AU538" s="105"/>
    </row>
    <row r="539" spans="42:47" x14ac:dyDescent="0.25">
      <c r="AP539" s="105"/>
      <c r="AQ539" s="105"/>
      <c r="AR539" s="105"/>
      <c r="AS539" s="105"/>
      <c r="AT539" s="105"/>
      <c r="AU539" s="105"/>
    </row>
    <row r="540" spans="42:47" x14ac:dyDescent="0.25">
      <c r="AP540" s="105"/>
      <c r="AQ540" s="105"/>
      <c r="AR540" s="105"/>
      <c r="AS540" s="105"/>
      <c r="AT540" s="105"/>
      <c r="AU540" s="105"/>
    </row>
    <row r="541" spans="42:47" x14ac:dyDescent="0.25">
      <c r="AP541" s="105"/>
      <c r="AQ541" s="105"/>
      <c r="AR541" s="105"/>
      <c r="AS541" s="105"/>
      <c r="AT541" s="105"/>
      <c r="AU541" s="105"/>
    </row>
    <row r="542" spans="42:47" x14ac:dyDescent="0.25">
      <c r="AP542" s="105"/>
      <c r="AQ542" s="105"/>
      <c r="AR542" s="105"/>
      <c r="AS542" s="105"/>
      <c r="AT542" s="105"/>
      <c r="AU542" s="105"/>
    </row>
    <row r="543" spans="42:47" x14ac:dyDescent="0.25">
      <c r="AP543" s="105"/>
      <c r="AQ543" s="105"/>
      <c r="AR543" s="105"/>
      <c r="AS543" s="105"/>
      <c r="AT543" s="105"/>
      <c r="AU543" s="105"/>
    </row>
    <row r="544" spans="42:47" x14ac:dyDescent="0.25">
      <c r="AP544" s="105"/>
      <c r="AQ544" s="105"/>
      <c r="AR544" s="105"/>
      <c r="AS544" s="105"/>
      <c r="AT544" s="105"/>
      <c r="AU544" s="105"/>
    </row>
    <row r="545" spans="42:47" x14ac:dyDescent="0.25">
      <c r="AP545" s="105"/>
      <c r="AQ545" s="105"/>
      <c r="AR545" s="105"/>
      <c r="AS545" s="105"/>
      <c r="AT545" s="105"/>
      <c r="AU545" s="105"/>
    </row>
    <row r="546" spans="42:47" x14ac:dyDescent="0.25">
      <c r="AP546" s="105"/>
      <c r="AQ546" s="105"/>
      <c r="AR546" s="105"/>
      <c r="AS546" s="105"/>
      <c r="AT546" s="105"/>
      <c r="AU546" s="105"/>
    </row>
    <row r="547" spans="42:47" x14ac:dyDescent="0.25">
      <c r="AP547" s="105"/>
      <c r="AQ547" s="105"/>
      <c r="AR547" s="105"/>
      <c r="AS547" s="105"/>
      <c r="AT547" s="105"/>
      <c r="AU547" s="105"/>
    </row>
    <row r="548" spans="42:47" x14ac:dyDescent="0.25">
      <c r="AP548" s="105"/>
      <c r="AQ548" s="105"/>
      <c r="AR548" s="105"/>
      <c r="AS548" s="105"/>
      <c r="AT548" s="105"/>
      <c r="AU548" s="105"/>
    </row>
    <row r="549" spans="42:47" x14ac:dyDescent="0.25">
      <c r="AP549" s="105"/>
      <c r="AQ549" s="105"/>
      <c r="AR549" s="105"/>
      <c r="AS549" s="105"/>
      <c r="AT549" s="105"/>
      <c r="AU549" s="105"/>
    </row>
    <row r="550" spans="42:47" x14ac:dyDescent="0.25">
      <c r="AP550" s="105"/>
      <c r="AQ550" s="105"/>
      <c r="AR550" s="105"/>
      <c r="AS550" s="105"/>
      <c r="AT550" s="105"/>
      <c r="AU550" s="105"/>
    </row>
    <row r="551" spans="42:47" x14ac:dyDescent="0.25">
      <c r="AP551" s="105"/>
      <c r="AQ551" s="105"/>
      <c r="AR551" s="105"/>
      <c r="AS551" s="105"/>
      <c r="AT551" s="105"/>
      <c r="AU551" s="105"/>
    </row>
    <row r="552" spans="42:47" x14ac:dyDescent="0.25">
      <c r="AP552" s="105"/>
      <c r="AQ552" s="105"/>
      <c r="AR552" s="105"/>
      <c r="AS552" s="105"/>
      <c r="AT552" s="105"/>
      <c r="AU552" s="105"/>
    </row>
    <row r="553" spans="42:47" x14ac:dyDescent="0.25">
      <c r="AP553" s="105"/>
      <c r="AQ553" s="105"/>
      <c r="AR553" s="105"/>
      <c r="AS553" s="105"/>
      <c r="AT553" s="105"/>
      <c r="AU553" s="105"/>
    </row>
    <row r="554" spans="42:47" x14ac:dyDescent="0.25">
      <c r="AP554" s="105"/>
      <c r="AQ554" s="105"/>
      <c r="AR554" s="105"/>
      <c r="AS554" s="105"/>
      <c r="AT554" s="105"/>
      <c r="AU554" s="105"/>
    </row>
    <row r="555" spans="42:47" x14ac:dyDescent="0.25">
      <c r="AP555" s="105"/>
      <c r="AQ555" s="105"/>
      <c r="AR555" s="105"/>
      <c r="AS555" s="105"/>
      <c r="AT555" s="105"/>
      <c r="AU555" s="105"/>
    </row>
    <row r="556" spans="42:47" x14ac:dyDescent="0.25">
      <c r="AP556" s="105"/>
      <c r="AQ556" s="105"/>
      <c r="AR556" s="105"/>
      <c r="AS556" s="105"/>
      <c r="AT556" s="105"/>
      <c r="AU556" s="105"/>
    </row>
    <row r="557" spans="42:47" x14ac:dyDescent="0.25">
      <c r="AP557" s="105"/>
      <c r="AQ557" s="105"/>
      <c r="AR557" s="105"/>
      <c r="AS557" s="105"/>
      <c r="AT557" s="105"/>
      <c r="AU557" s="105"/>
    </row>
    <row r="558" spans="42:47" x14ac:dyDescent="0.25">
      <c r="AP558" s="105"/>
      <c r="AQ558" s="105"/>
      <c r="AR558" s="105"/>
      <c r="AS558" s="105"/>
      <c r="AT558" s="105"/>
      <c r="AU558" s="105"/>
    </row>
    <row r="559" spans="42:47" x14ac:dyDescent="0.25">
      <c r="AP559" s="105"/>
      <c r="AQ559" s="105"/>
      <c r="AR559" s="105"/>
      <c r="AS559" s="105"/>
      <c r="AT559" s="105"/>
      <c r="AU559" s="105"/>
    </row>
    <row r="560" spans="42:47" x14ac:dyDescent="0.25">
      <c r="AP560" s="105"/>
      <c r="AQ560" s="105"/>
      <c r="AR560" s="105"/>
      <c r="AS560" s="105"/>
      <c r="AT560" s="105"/>
      <c r="AU560" s="105"/>
    </row>
    <row r="561" spans="42:47" x14ac:dyDescent="0.25">
      <c r="AP561" s="105"/>
      <c r="AQ561" s="105"/>
      <c r="AR561" s="105"/>
      <c r="AS561" s="105"/>
      <c r="AT561" s="105"/>
      <c r="AU561" s="105"/>
    </row>
    <row r="562" spans="42:47" x14ac:dyDescent="0.25">
      <c r="AP562" s="105"/>
      <c r="AQ562" s="105"/>
      <c r="AR562" s="105"/>
      <c r="AS562" s="105"/>
      <c r="AT562" s="105"/>
      <c r="AU562" s="105"/>
    </row>
    <row r="563" spans="42:47" x14ac:dyDescent="0.25">
      <c r="AP563" s="105"/>
      <c r="AQ563" s="105"/>
      <c r="AR563" s="105"/>
      <c r="AS563" s="105"/>
      <c r="AT563" s="105"/>
      <c r="AU563" s="105"/>
    </row>
    <row r="564" spans="42:47" x14ac:dyDescent="0.25">
      <c r="AP564" s="105"/>
      <c r="AQ564" s="105"/>
      <c r="AR564" s="105"/>
      <c r="AS564" s="105"/>
      <c r="AT564" s="105"/>
      <c r="AU564" s="105"/>
    </row>
    <row r="565" spans="42:47" x14ac:dyDescent="0.25">
      <c r="AP565" s="105"/>
      <c r="AQ565" s="105"/>
      <c r="AR565" s="105"/>
      <c r="AS565" s="105"/>
      <c r="AT565" s="105"/>
      <c r="AU565" s="105"/>
    </row>
    <row r="566" spans="42:47" x14ac:dyDescent="0.25">
      <c r="AP566" s="105"/>
      <c r="AQ566" s="105"/>
      <c r="AR566" s="105"/>
      <c r="AS566" s="105"/>
      <c r="AT566" s="105"/>
      <c r="AU566" s="105"/>
    </row>
    <row r="567" spans="42:47" x14ac:dyDescent="0.25">
      <c r="AP567" s="105"/>
      <c r="AQ567" s="105"/>
      <c r="AR567" s="105"/>
      <c r="AS567" s="105"/>
      <c r="AT567" s="105"/>
      <c r="AU567" s="105"/>
    </row>
    <row r="568" spans="42:47" x14ac:dyDescent="0.25">
      <c r="AP568" s="105"/>
      <c r="AQ568" s="105"/>
      <c r="AR568" s="105"/>
      <c r="AS568" s="105"/>
      <c r="AT568" s="105"/>
      <c r="AU568" s="105"/>
    </row>
    <row r="569" spans="42:47" x14ac:dyDescent="0.25">
      <c r="AP569" s="105"/>
      <c r="AQ569" s="105"/>
      <c r="AR569" s="105"/>
      <c r="AS569" s="105"/>
      <c r="AT569" s="105"/>
      <c r="AU569" s="105"/>
    </row>
    <row r="570" spans="42:47" x14ac:dyDescent="0.25">
      <c r="AP570" s="105"/>
      <c r="AQ570" s="105"/>
      <c r="AR570" s="105"/>
      <c r="AS570" s="105"/>
      <c r="AT570" s="105"/>
      <c r="AU570" s="105"/>
    </row>
    <row r="571" spans="42:47" x14ac:dyDescent="0.25">
      <c r="AP571" s="105"/>
      <c r="AQ571" s="105"/>
      <c r="AR571" s="105"/>
      <c r="AS571" s="105"/>
      <c r="AT571" s="105"/>
      <c r="AU571" s="105"/>
    </row>
    <row r="572" spans="42:47" x14ac:dyDescent="0.25">
      <c r="AP572" s="105"/>
      <c r="AQ572" s="105"/>
      <c r="AR572" s="105"/>
      <c r="AS572" s="105"/>
      <c r="AT572" s="105"/>
      <c r="AU572" s="105"/>
    </row>
    <row r="573" spans="42:47" x14ac:dyDescent="0.25">
      <c r="AP573" s="105"/>
      <c r="AQ573" s="105"/>
      <c r="AR573" s="105"/>
      <c r="AS573" s="105"/>
      <c r="AT573" s="105"/>
      <c r="AU573" s="105"/>
    </row>
    <row r="574" spans="42:47" x14ac:dyDescent="0.25">
      <c r="AP574" s="105"/>
      <c r="AQ574" s="105"/>
      <c r="AR574" s="105"/>
      <c r="AS574" s="105"/>
      <c r="AT574" s="105"/>
      <c r="AU574" s="105"/>
    </row>
    <row r="575" spans="42:47" x14ac:dyDescent="0.25">
      <c r="AP575" s="105"/>
      <c r="AQ575" s="105"/>
      <c r="AR575" s="105"/>
      <c r="AS575" s="105"/>
      <c r="AT575" s="105"/>
      <c r="AU575" s="105"/>
    </row>
    <row r="576" spans="42:47" x14ac:dyDescent="0.25">
      <c r="AP576" s="105"/>
      <c r="AQ576" s="105"/>
      <c r="AR576" s="105"/>
      <c r="AS576" s="105"/>
      <c r="AT576" s="105"/>
      <c r="AU576" s="105"/>
    </row>
    <row r="577" spans="42:47" x14ac:dyDescent="0.25">
      <c r="AP577" s="105"/>
      <c r="AQ577" s="105"/>
      <c r="AR577" s="105"/>
      <c r="AS577" s="105"/>
      <c r="AT577" s="105"/>
      <c r="AU577" s="105"/>
    </row>
    <row r="578" spans="42:47" x14ac:dyDescent="0.25">
      <c r="AP578" s="105"/>
      <c r="AQ578" s="105"/>
      <c r="AR578" s="105"/>
      <c r="AS578" s="105"/>
      <c r="AT578" s="105"/>
      <c r="AU578" s="105"/>
    </row>
    <row r="579" spans="42:47" x14ac:dyDescent="0.25">
      <c r="AP579" s="105"/>
      <c r="AQ579" s="105"/>
      <c r="AR579" s="105"/>
      <c r="AS579" s="105"/>
      <c r="AT579" s="105"/>
      <c r="AU579" s="105"/>
    </row>
    <row r="580" spans="42:47" x14ac:dyDescent="0.25">
      <c r="AP580" s="105"/>
      <c r="AQ580" s="105"/>
      <c r="AR580" s="105"/>
      <c r="AS580" s="105"/>
      <c r="AT580" s="105"/>
      <c r="AU580" s="105"/>
    </row>
    <row r="581" spans="42:47" x14ac:dyDescent="0.25">
      <c r="AP581" s="105"/>
      <c r="AQ581" s="105"/>
      <c r="AR581" s="105"/>
      <c r="AS581" s="105"/>
      <c r="AT581" s="105"/>
      <c r="AU581" s="105"/>
    </row>
    <row r="582" spans="42:47" x14ac:dyDescent="0.25">
      <c r="AP582" s="105"/>
      <c r="AQ582" s="105"/>
      <c r="AR582" s="105"/>
      <c r="AS582" s="105"/>
      <c r="AT582" s="105"/>
      <c r="AU582" s="105"/>
    </row>
    <row r="583" spans="42:47" x14ac:dyDescent="0.25">
      <c r="AP583" s="105"/>
      <c r="AQ583" s="105"/>
      <c r="AR583" s="105"/>
      <c r="AS583" s="105"/>
      <c r="AT583" s="105"/>
      <c r="AU583" s="105"/>
    </row>
    <row r="584" spans="42:47" x14ac:dyDescent="0.25">
      <c r="AP584" s="105"/>
      <c r="AQ584" s="105"/>
      <c r="AR584" s="105"/>
      <c r="AS584" s="105"/>
      <c r="AT584" s="105"/>
      <c r="AU584" s="105"/>
    </row>
    <row r="585" spans="42:47" x14ac:dyDescent="0.25">
      <c r="AP585" s="105"/>
      <c r="AQ585" s="105"/>
      <c r="AR585" s="105"/>
      <c r="AS585" s="105"/>
      <c r="AT585" s="105"/>
      <c r="AU585" s="105"/>
    </row>
    <row r="586" spans="42:47" x14ac:dyDescent="0.25">
      <c r="AP586" s="105"/>
      <c r="AQ586" s="105"/>
      <c r="AR586" s="105"/>
      <c r="AS586" s="105"/>
      <c r="AT586" s="105"/>
      <c r="AU586" s="105"/>
    </row>
    <row r="587" spans="42:47" x14ac:dyDescent="0.25">
      <c r="AP587" s="105"/>
      <c r="AQ587" s="105"/>
      <c r="AR587" s="105"/>
      <c r="AS587" s="105"/>
      <c r="AT587" s="105"/>
      <c r="AU587" s="105"/>
    </row>
    <row r="588" spans="42:47" x14ac:dyDescent="0.25">
      <c r="AP588" s="105"/>
      <c r="AQ588" s="105"/>
      <c r="AR588" s="105"/>
      <c r="AS588" s="105"/>
      <c r="AT588" s="105"/>
      <c r="AU588" s="105"/>
    </row>
    <row r="589" spans="42:47" x14ac:dyDescent="0.25">
      <c r="AP589" s="105"/>
      <c r="AQ589" s="105"/>
      <c r="AR589" s="105"/>
      <c r="AS589" s="105"/>
      <c r="AT589" s="105"/>
      <c r="AU589" s="105"/>
    </row>
    <row r="590" spans="42:47" x14ac:dyDescent="0.25">
      <c r="AP590" s="105"/>
      <c r="AQ590" s="105"/>
      <c r="AR590" s="105"/>
      <c r="AS590" s="105"/>
      <c r="AT590" s="105"/>
      <c r="AU590" s="105"/>
    </row>
    <row r="591" spans="42:47" x14ac:dyDescent="0.25">
      <c r="AP591" s="105"/>
      <c r="AQ591" s="105"/>
      <c r="AR591" s="105"/>
      <c r="AS591" s="105"/>
      <c r="AT591" s="105"/>
      <c r="AU591" s="105"/>
    </row>
    <row r="592" spans="42:47" x14ac:dyDescent="0.25">
      <c r="AP592" s="105"/>
      <c r="AQ592" s="105"/>
      <c r="AR592" s="105"/>
      <c r="AS592" s="105"/>
      <c r="AT592" s="105"/>
      <c r="AU592" s="105"/>
    </row>
    <row r="593" spans="42:47" x14ac:dyDescent="0.25">
      <c r="AP593" s="105"/>
      <c r="AQ593" s="105"/>
      <c r="AR593" s="105"/>
      <c r="AS593" s="105"/>
      <c r="AT593" s="105"/>
      <c r="AU593" s="105"/>
    </row>
    <row r="594" spans="42:47" x14ac:dyDescent="0.25">
      <c r="AP594" s="105"/>
      <c r="AQ594" s="105"/>
      <c r="AR594" s="105"/>
      <c r="AS594" s="105"/>
      <c r="AT594" s="105"/>
      <c r="AU594" s="105"/>
    </row>
    <row r="595" spans="42:47" x14ac:dyDescent="0.25">
      <c r="AP595" s="105"/>
      <c r="AQ595" s="105"/>
      <c r="AR595" s="105"/>
      <c r="AS595" s="105"/>
      <c r="AT595" s="105"/>
      <c r="AU595" s="105"/>
    </row>
    <row r="596" spans="42:47" x14ac:dyDescent="0.25">
      <c r="AP596" s="105"/>
      <c r="AQ596" s="105"/>
      <c r="AR596" s="105"/>
      <c r="AS596" s="105"/>
      <c r="AT596" s="105"/>
      <c r="AU596" s="105"/>
    </row>
    <row r="597" spans="42:47" x14ac:dyDescent="0.25">
      <c r="AP597" s="105"/>
      <c r="AQ597" s="105"/>
      <c r="AR597" s="105"/>
      <c r="AS597" s="105"/>
      <c r="AT597" s="105"/>
      <c r="AU597" s="105"/>
    </row>
    <row r="598" spans="42:47" x14ac:dyDescent="0.25">
      <c r="AP598" s="105"/>
      <c r="AQ598" s="105"/>
      <c r="AR598" s="105"/>
      <c r="AS598" s="105"/>
      <c r="AT598" s="105"/>
      <c r="AU598" s="105"/>
    </row>
    <row r="599" spans="42:47" x14ac:dyDescent="0.25">
      <c r="AP599" s="105"/>
      <c r="AQ599" s="105"/>
      <c r="AR599" s="105"/>
      <c r="AS599" s="105"/>
      <c r="AT599" s="105"/>
      <c r="AU599" s="105"/>
    </row>
    <row r="600" spans="42:47" x14ac:dyDescent="0.25">
      <c r="AP600" s="105"/>
      <c r="AQ600" s="105"/>
      <c r="AR600" s="105"/>
      <c r="AS600" s="105"/>
      <c r="AT600" s="105"/>
      <c r="AU600" s="105"/>
    </row>
    <row r="601" spans="42:47" x14ac:dyDescent="0.25">
      <c r="AP601" s="105"/>
      <c r="AQ601" s="105"/>
      <c r="AR601" s="105"/>
      <c r="AS601" s="105"/>
      <c r="AT601" s="105"/>
      <c r="AU601" s="105"/>
    </row>
    <row r="602" spans="42:47" x14ac:dyDescent="0.25">
      <c r="AP602" s="105"/>
      <c r="AQ602" s="105"/>
      <c r="AR602" s="105"/>
      <c r="AS602" s="105"/>
      <c r="AT602" s="105"/>
      <c r="AU602" s="105"/>
    </row>
    <row r="603" spans="42:47" x14ac:dyDescent="0.25">
      <c r="AP603" s="105"/>
      <c r="AQ603" s="105"/>
      <c r="AR603" s="105"/>
      <c r="AS603" s="105"/>
      <c r="AT603" s="105"/>
      <c r="AU603" s="105"/>
    </row>
    <row r="604" spans="42:47" x14ac:dyDescent="0.25">
      <c r="AP604" s="105"/>
      <c r="AQ604" s="105"/>
      <c r="AR604" s="105"/>
      <c r="AS604" s="105"/>
      <c r="AT604" s="105"/>
      <c r="AU604" s="105"/>
    </row>
    <row r="605" spans="42:47" x14ac:dyDescent="0.25">
      <c r="AP605" s="105"/>
      <c r="AQ605" s="105"/>
      <c r="AR605" s="105"/>
      <c r="AS605" s="105"/>
      <c r="AT605" s="105"/>
      <c r="AU605" s="105"/>
    </row>
    <row r="606" spans="42:47" x14ac:dyDescent="0.25">
      <c r="AP606" s="105"/>
      <c r="AQ606" s="105"/>
      <c r="AR606" s="105"/>
      <c r="AS606" s="105"/>
      <c r="AT606" s="105"/>
      <c r="AU606" s="105"/>
    </row>
    <row r="607" spans="42:47" x14ac:dyDescent="0.25">
      <c r="AP607" s="105"/>
      <c r="AQ607" s="105"/>
      <c r="AR607" s="105"/>
      <c r="AS607" s="105"/>
      <c r="AT607" s="105"/>
      <c r="AU607" s="105"/>
    </row>
    <row r="608" spans="42:47" x14ac:dyDescent="0.25">
      <c r="AP608" s="105"/>
      <c r="AQ608" s="105"/>
      <c r="AR608" s="105"/>
      <c r="AS608" s="105"/>
      <c r="AT608" s="105"/>
      <c r="AU608" s="105"/>
    </row>
    <row r="609" spans="42:47" x14ac:dyDescent="0.25">
      <c r="AP609" s="105"/>
      <c r="AQ609" s="105"/>
      <c r="AR609" s="105"/>
      <c r="AS609" s="105"/>
      <c r="AT609" s="105"/>
      <c r="AU609" s="105"/>
    </row>
    <row r="610" spans="42:47" x14ac:dyDescent="0.25">
      <c r="AP610" s="105"/>
      <c r="AQ610" s="105"/>
      <c r="AR610" s="105"/>
      <c r="AS610" s="105"/>
      <c r="AT610" s="105"/>
      <c r="AU610" s="105"/>
    </row>
    <row r="611" spans="42:47" x14ac:dyDescent="0.25">
      <c r="AP611" s="105"/>
      <c r="AQ611" s="105"/>
      <c r="AR611" s="105"/>
      <c r="AS611" s="105"/>
      <c r="AT611" s="105"/>
      <c r="AU611" s="105"/>
    </row>
    <row r="612" spans="42:47" x14ac:dyDescent="0.25">
      <c r="AP612" s="105"/>
      <c r="AQ612" s="105"/>
      <c r="AR612" s="105"/>
      <c r="AS612" s="105"/>
      <c r="AT612" s="105"/>
      <c r="AU612" s="105"/>
    </row>
    <row r="613" spans="42:47" x14ac:dyDescent="0.25">
      <c r="AP613" s="105"/>
      <c r="AQ613" s="105"/>
      <c r="AR613" s="105"/>
      <c r="AS613" s="105"/>
      <c r="AT613" s="105"/>
      <c r="AU613" s="105"/>
    </row>
    <row r="614" spans="42:47" x14ac:dyDescent="0.25">
      <c r="AP614" s="105"/>
      <c r="AQ614" s="105"/>
      <c r="AR614" s="105"/>
      <c r="AS614" s="105"/>
      <c r="AT614" s="105"/>
      <c r="AU614" s="105"/>
    </row>
    <row r="615" spans="42:47" x14ac:dyDescent="0.25">
      <c r="AP615" s="105"/>
      <c r="AQ615" s="105"/>
      <c r="AR615" s="105"/>
      <c r="AS615" s="105"/>
      <c r="AT615" s="105"/>
      <c r="AU615" s="105"/>
    </row>
    <row r="616" spans="42:47" x14ac:dyDescent="0.25">
      <c r="AP616" s="105"/>
      <c r="AQ616" s="105"/>
      <c r="AR616" s="105"/>
      <c r="AS616" s="105"/>
      <c r="AT616" s="105"/>
      <c r="AU616" s="105"/>
    </row>
    <row r="617" spans="42:47" x14ac:dyDescent="0.25">
      <c r="AP617" s="105"/>
      <c r="AQ617" s="105"/>
      <c r="AR617" s="105"/>
      <c r="AS617" s="105"/>
      <c r="AT617" s="105"/>
      <c r="AU617" s="105"/>
    </row>
    <row r="618" spans="42:47" x14ac:dyDescent="0.25">
      <c r="AP618" s="105"/>
      <c r="AQ618" s="105"/>
      <c r="AR618" s="105"/>
      <c r="AS618" s="105"/>
      <c r="AT618" s="105"/>
      <c r="AU618" s="105"/>
    </row>
    <row r="619" spans="42:47" x14ac:dyDescent="0.25">
      <c r="AP619" s="105"/>
      <c r="AQ619" s="105"/>
      <c r="AR619" s="105"/>
      <c r="AS619" s="105"/>
      <c r="AT619" s="105"/>
      <c r="AU619" s="105"/>
    </row>
    <row r="620" spans="42:47" x14ac:dyDescent="0.25">
      <c r="AP620" s="105"/>
      <c r="AQ620" s="105"/>
      <c r="AR620" s="105"/>
      <c r="AS620" s="105"/>
      <c r="AT620" s="105"/>
      <c r="AU620" s="105"/>
    </row>
    <row r="621" spans="42:47" x14ac:dyDescent="0.25">
      <c r="AP621" s="105"/>
      <c r="AQ621" s="105"/>
      <c r="AR621" s="105"/>
      <c r="AS621" s="105"/>
      <c r="AT621" s="105"/>
      <c r="AU621" s="105"/>
    </row>
    <row r="622" spans="42:47" x14ac:dyDescent="0.25">
      <c r="AP622" s="105"/>
      <c r="AQ622" s="105"/>
      <c r="AR622" s="105"/>
      <c r="AS622" s="105"/>
      <c r="AT622" s="105"/>
      <c r="AU622" s="105"/>
    </row>
    <row r="623" spans="42:47" x14ac:dyDescent="0.25">
      <c r="AP623" s="105"/>
      <c r="AQ623" s="105"/>
      <c r="AR623" s="105"/>
      <c r="AS623" s="105"/>
      <c r="AT623" s="105"/>
      <c r="AU623" s="105"/>
    </row>
    <row r="624" spans="42:47" x14ac:dyDescent="0.25">
      <c r="AP624" s="105"/>
      <c r="AQ624" s="105"/>
      <c r="AR624" s="105"/>
      <c r="AS624" s="105"/>
      <c r="AT624" s="105"/>
      <c r="AU624" s="105"/>
    </row>
    <row r="625" spans="42:47" x14ac:dyDescent="0.25">
      <c r="AP625" s="105"/>
      <c r="AQ625" s="105"/>
      <c r="AR625" s="105"/>
      <c r="AS625" s="105"/>
      <c r="AT625" s="105"/>
      <c r="AU625" s="105"/>
    </row>
    <row r="626" spans="42:47" x14ac:dyDescent="0.25">
      <c r="AP626" s="105"/>
      <c r="AQ626" s="105"/>
      <c r="AR626" s="105"/>
      <c r="AS626" s="105"/>
      <c r="AT626" s="105"/>
      <c r="AU626" s="105"/>
    </row>
    <row r="627" spans="42:47" x14ac:dyDescent="0.25">
      <c r="AP627" s="105"/>
      <c r="AQ627" s="105"/>
      <c r="AR627" s="105"/>
      <c r="AS627" s="105"/>
      <c r="AT627" s="105"/>
      <c r="AU627" s="105"/>
    </row>
    <row r="628" spans="42:47" x14ac:dyDescent="0.25">
      <c r="AP628" s="105"/>
      <c r="AQ628" s="105"/>
      <c r="AR628" s="105"/>
      <c r="AS628" s="105"/>
      <c r="AT628" s="105"/>
      <c r="AU628" s="105"/>
    </row>
    <row r="629" spans="42:47" x14ac:dyDescent="0.25">
      <c r="AP629" s="105"/>
      <c r="AQ629" s="105"/>
      <c r="AR629" s="105"/>
      <c r="AS629" s="105"/>
      <c r="AT629" s="105"/>
      <c r="AU629" s="105"/>
    </row>
    <row r="630" spans="42:47" x14ac:dyDescent="0.25">
      <c r="AP630" s="105"/>
      <c r="AQ630" s="105"/>
      <c r="AR630" s="105"/>
      <c r="AS630" s="105"/>
      <c r="AT630" s="105"/>
      <c r="AU630" s="105"/>
    </row>
    <row r="631" spans="42:47" x14ac:dyDescent="0.25">
      <c r="AP631" s="105"/>
      <c r="AQ631" s="105"/>
      <c r="AR631" s="105"/>
      <c r="AS631" s="105"/>
      <c r="AT631" s="105"/>
      <c r="AU631" s="105"/>
    </row>
    <row r="632" spans="42:47" x14ac:dyDescent="0.25">
      <c r="AP632" s="105"/>
      <c r="AQ632" s="105"/>
      <c r="AR632" s="105"/>
      <c r="AS632" s="105"/>
      <c r="AT632" s="105"/>
      <c r="AU632" s="105"/>
    </row>
    <row r="633" spans="42:47" x14ac:dyDescent="0.25">
      <c r="AP633" s="105"/>
      <c r="AQ633" s="105"/>
      <c r="AR633" s="105"/>
      <c r="AS633" s="105"/>
      <c r="AT633" s="105"/>
      <c r="AU633" s="105"/>
    </row>
    <row r="634" spans="42:47" x14ac:dyDescent="0.25">
      <c r="AP634" s="105"/>
      <c r="AQ634" s="105"/>
      <c r="AR634" s="105"/>
      <c r="AS634" s="105"/>
      <c r="AT634" s="105"/>
      <c r="AU634" s="105"/>
    </row>
    <row r="635" spans="42:47" x14ac:dyDescent="0.25">
      <c r="AP635" s="105"/>
      <c r="AQ635" s="105"/>
      <c r="AR635" s="105"/>
      <c r="AS635" s="105"/>
      <c r="AT635" s="105"/>
      <c r="AU635" s="105"/>
    </row>
    <row r="636" spans="42:47" x14ac:dyDescent="0.25">
      <c r="AP636" s="105"/>
      <c r="AQ636" s="105"/>
      <c r="AR636" s="105"/>
      <c r="AS636" s="105"/>
      <c r="AT636" s="105"/>
      <c r="AU636" s="105"/>
    </row>
    <row r="637" spans="42:47" x14ac:dyDescent="0.25">
      <c r="AP637" s="105"/>
      <c r="AQ637" s="105"/>
      <c r="AR637" s="105"/>
      <c r="AS637" s="105"/>
      <c r="AT637" s="105"/>
      <c r="AU637" s="105"/>
    </row>
    <row r="638" spans="42:47" x14ac:dyDescent="0.25">
      <c r="AP638" s="105"/>
      <c r="AQ638" s="105"/>
      <c r="AR638" s="105"/>
      <c r="AS638" s="105"/>
      <c r="AT638" s="105"/>
      <c r="AU638" s="105"/>
    </row>
    <row r="639" spans="42:47" x14ac:dyDescent="0.25">
      <c r="AP639" s="105"/>
      <c r="AQ639" s="105"/>
      <c r="AR639" s="105"/>
      <c r="AS639" s="105"/>
      <c r="AT639" s="105"/>
      <c r="AU639" s="105"/>
    </row>
    <row r="640" spans="42:47" x14ac:dyDescent="0.25">
      <c r="AP640" s="105"/>
      <c r="AQ640" s="105"/>
      <c r="AR640" s="105"/>
      <c r="AS640" s="105"/>
      <c r="AT640" s="105"/>
      <c r="AU640" s="105"/>
    </row>
    <row r="641" spans="42:47" x14ac:dyDescent="0.25">
      <c r="AP641" s="105"/>
      <c r="AQ641" s="105"/>
      <c r="AR641" s="105"/>
      <c r="AS641" s="105"/>
      <c r="AT641" s="105"/>
      <c r="AU641" s="105"/>
    </row>
    <row r="642" spans="42:47" x14ac:dyDescent="0.25">
      <c r="AP642" s="105"/>
      <c r="AQ642" s="105"/>
      <c r="AR642" s="105"/>
      <c r="AS642" s="105"/>
      <c r="AT642" s="105"/>
      <c r="AU642" s="105"/>
    </row>
    <row r="643" spans="42:47" x14ac:dyDescent="0.25">
      <c r="AP643" s="105"/>
      <c r="AQ643" s="105"/>
      <c r="AR643" s="105"/>
      <c r="AS643" s="105"/>
      <c r="AT643" s="105"/>
      <c r="AU643" s="105"/>
    </row>
    <row r="644" spans="42:47" x14ac:dyDescent="0.25">
      <c r="AP644" s="105"/>
      <c r="AQ644" s="105"/>
      <c r="AR644" s="105"/>
      <c r="AS644" s="105"/>
      <c r="AT644" s="105"/>
      <c r="AU644" s="105"/>
    </row>
    <row r="645" spans="42:47" x14ac:dyDescent="0.25">
      <c r="AP645" s="105"/>
      <c r="AQ645" s="105"/>
      <c r="AR645" s="105"/>
      <c r="AS645" s="105"/>
      <c r="AT645" s="105"/>
      <c r="AU645" s="105"/>
    </row>
    <row r="646" spans="42:47" x14ac:dyDescent="0.25">
      <c r="AP646" s="105"/>
      <c r="AQ646" s="105"/>
      <c r="AR646" s="105"/>
      <c r="AS646" s="105"/>
      <c r="AT646" s="105"/>
      <c r="AU646" s="105"/>
    </row>
    <row r="647" spans="42:47" x14ac:dyDescent="0.25">
      <c r="AP647" s="105"/>
      <c r="AQ647" s="105"/>
      <c r="AR647" s="105"/>
      <c r="AS647" s="105"/>
      <c r="AT647" s="105"/>
      <c r="AU647" s="105"/>
    </row>
    <row r="648" spans="42:47" x14ac:dyDescent="0.25">
      <c r="AP648" s="105"/>
      <c r="AQ648" s="105"/>
      <c r="AR648" s="105"/>
      <c r="AS648" s="105"/>
      <c r="AT648" s="105"/>
      <c r="AU648" s="105"/>
    </row>
    <row r="649" spans="42:47" x14ac:dyDescent="0.25">
      <c r="AP649" s="105"/>
      <c r="AQ649" s="105"/>
      <c r="AR649" s="105"/>
      <c r="AS649" s="105"/>
      <c r="AT649" s="105"/>
      <c r="AU649" s="105"/>
    </row>
    <row r="650" spans="42:47" x14ac:dyDescent="0.25">
      <c r="AP650" s="105"/>
      <c r="AQ650" s="105"/>
      <c r="AR650" s="105"/>
      <c r="AS650" s="105"/>
      <c r="AT650" s="105"/>
      <c r="AU650" s="105"/>
    </row>
    <row r="651" spans="42:47" x14ac:dyDescent="0.25">
      <c r="AP651" s="105"/>
      <c r="AQ651" s="105"/>
      <c r="AR651" s="105"/>
      <c r="AS651" s="105"/>
      <c r="AT651" s="105"/>
      <c r="AU651" s="105"/>
    </row>
    <row r="652" spans="42:47" x14ac:dyDescent="0.25">
      <c r="AP652" s="105"/>
      <c r="AQ652" s="105"/>
      <c r="AR652" s="105"/>
      <c r="AS652" s="105"/>
      <c r="AT652" s="105"/>
      <c r="AU652" s="105"/>
    </row>
    <row r="653" spans="42:47" x14ac:dyDescent="0.25">
      <c r="AP653" s="105"/>
      <c r="AQ653" s="105"/>
      <c r="AR653" s="105"/>
      <c r="AS653" s="105"/>
      <c r="AT653" s="105"/>
      <c r="AU653" s="105"/>
    </row>
    <row r="654" spans="42:47" x14ac:dyDescent="0.25">
      <c r="AP654" s="105"/>
      <c r="AQ654" s="105"/>
      <c r="AR654" s="105"/>
      <c r="AS654" s="105"/>
      <c r="AT654" s="105"/>
      <c r="AU654" s="105"/>
    </row>
    <row r="655" spans="42:47" x14ac:dyDescent="0.25">
      <c r="AP655" s="105"/>
      <c r="AQ655" s="105"/>
      <c r="AR655" s="105"/>
      <c r="AS655" s="105"/>
      <c r="AT655" s="105"/>
      <c r="AU655" s="105"/>
    </row>
    <row r="656" spans="42:47" x14ac:dyDescent="0.25">
      <c r="AP656" s="105"/>
      <c r="AQ656" s="105"/>
      <c r="AR656" s="105"/>
      <c r="AS656" s="105"/>
      <c r="AT656" s="105"/>
      <c r="AU656" s="105"/>
    </row>
    <row r="657" spans="42:47" x14ac:dyDescent="0.25">
      <c r="AP657" s="105"/>
      <c r="AQ657" s="105"/>
      <c r="AR657" s="105"/>
      <c r="AS657" s="105"/>
      <c r="AT657" s="105"/>
      <c r="AU657" s="105"/>
    </row>
    <row r="658" spans="42:47" x14ac:dyDescent="0.25">
      <c r="AP658" s="105"/>
      <c r="AQ658" s="105"/>
      <c r="AR658" s="105"/>
      <c r="AS658" s="105"/>
      <c r="AT658" s="105"/>
      <c r="AU658" s="105"/>
    </row>
    <row r="659" spans="42:47" x14ac:dyDescent="0.25">
      <c r="AP659" s="105"/>
      <c r="AQ659" s="105"/>
      <c r="AR659" s="105"/>
      <c r="AS659" s="105"/>
      <c r="AT659" s="105"/>
      <c r="AU659" s="105"/>
    </row>
    <row r="660" spans="42:47" x14ac:dyDescent="0.25">
      <c r="AP660" s="105"/>
      <c r="AQ660" s="105"/>
      <c r="AR660" s="105"/>
      <c r="AS660" s="105"/>
      <c r="AT660" s="105"/>
      <c r="AU660" s="105"/>
    </row>
    <row r="661" spans="42:47" x14ac:dyDescent="0.25">
      <c r="AP661" s="105"/>
      <c r="AQ661" s="105"/>
      <c r="AR661" s="105"/>
      <c r="AS661" s="105"/>
      <c r="AT661" s="105"/>
      <c r="AU661" s="105"/>
    </row>
    <row r="662" spans="42:47" x14ac:dyDescent="0.25">
      <c r="AP662" s="105"/>
      <c r="AQ662" s="105"/>
      <c r="AR662" s="105"/>
      <c r="AS662" s="105"/>
      <c r="AT662" s="105"/>
      <c r="AU662" s="105"/>
    </row>
    <row r="663" spans="42:47" x14ac:dyDescent="0.25">
      <c r="AP663" s="105"/>
      <c r="AQ663" s="105"/>
      <c r="AR663" s="105"/>
      <c r="AS663" s="105"/>
      <c r="AT663" s="105"/>
      <c r="AU663" s="105"/>
    </row>
    <row r="664" spans="42:47" x14ac:dyDescent="0.25">
      <c r="AP664" s="105"/>
      <c r="AQ664" s="105"/>
      <c r="AR664" s="105"/>
      <c r="AS664" s="105"/>
      <c r="AT664" s="105"/>
      <c r="AU664" s="105"/>
    </row>
    <row r="665" spans="42:47" x14ac:dyDescent="0.25">
      <c r="AP665" s="105"/>
      <c r="AQ665" s="105"/>
      <c r="AR665" s="105"/>
      <c r="AS665" s="105"/>
      <c r="AT665" s="105"/>
      <c r="AU665" s="105"/>
    </row>
    <row r="666" spans="42:47" x14ac:dyDescent="0.25">
      <c r="AP666" s="105"/>
      <c r="AQ666" s="105"/>
      <c r="AR666" s="105"/>
      <c r="AS666" s="105"/>
      <c r="AT666" s="105"/>
      <c r="AU666" s="105"/>
    </row>
    <row r="667" spans="42:47" x14ac:dyDescent="0.25">
      <c r="AP667" s="105"/>
      <c r="AQ667" s="105"/>
      <c r="AR667" s="105"/>
      <c r="AS667" s="105"/>
      <c r="AT667" s="105"/>
      <c r="AU667" s="105"/>
    </row>
    <row r="668" spans="42:47" x14ac:dyDescent="0.25">
      <c r="AP668" s="105"/>
      <c r="AQ668" s="105"/>
      <c r="AR668" s="105"/>
      <c r="AS668" s="105"/>
      <c r="AT668" s="105"/>
      <c r="AU668" s="105"/>
    </row>
    <row r="669" spans="42:47" x14ac:dyDescent="0.25">
      <c r="AP669" s="105"/>
      <c r="AQ669" s="105"/>
      <c r="AR669" s="105"/>
      <c r="AS669" s="105"/>
      <c r="AT669" s="105"/>
      <c r="AU669" s="105"/>
    </row>
    <row r="670" spans="42:47" x14ac:dyDescent="0.25">
      <c r="AP670" s="105"/>
      <c r="AQ670" s="105"/>
      <c r="AR670" s="105"/>
      <c r="AS670" s="105"/>
      <c r="AT670" s="105"/>
      <c r="AU670" s="105"/>
    </row>
    <row r="671" spans="42:47" x14ac:dyDescent="0.25">
      <c r="AP671" s="105"/>
      <c r="AQ671" s="105"/>
      <c r="AR671" s="105"/>
      <c r="AS671" s="105"/>
      <c r="AT671" s="105"/>
      <c r="AU671" s="105"/>
    </row>
    <row r="672" spans="42:47" x14ac:dyDescent="0.25">
      <c r="AP672" s="105"/>
      <c r="AQ672" s="105"/>
      <c r="AR672" s="105"/>
      <c r="AS672" s="105"/>
      <c r="AT672" s="105"/>
      <c r="AU672" s="105"/>
    </row>
    <row r="673" spans="42:47" x14ac:dyDescent="0.25">
      <c r="AP673" s="105"/>
      <c r="AQ673" s="105"/>
      <c r="AR673" s="105"/>
      <c r="AS673" s="105"/>
      <c r="AT673" s="105"/>
      <c r="AU673" s="105"/>
    </row>
    <row r="674" spans="42:47" x14ac:dyDescent="0.25">
      <c r="AP674" s="105"/>
      <c r="AQ674" s="105"/>
      <c r="AR674" s="105"/>
      <c r="AS674" s="105"/>
      <c r="AT674" s="105"/>
      <c r="AU674" s="105"/>
    </row>
    <row r="675" spans="42:47" x14ac:dyDescent="0.25">
      <c r="AP675" s="105"/>
      <c r="AQ675" s="105"/>
      <c r="AR675" s="105"/>
      <c r="AS675" s="105"/>
      <c r="AT675" s="105"/>
      <c r="AU675" s="105"/>
    </row>
    <row r="676" spans="42:47" x14ac:dyDescent="0.25">
      <c r="AP676" s="105"/>
      <c r="AQ676" s="105"/>
      <c r="AR676" s="105"/>
      <c r="AS676" s="105"/>
      <c r="AT676" s="105"/>
      <c r="AU676" s="105"/>
    </row>
    <row r="677" spans="42:47" x14ac:dyDescent="0.25">
      <c r="AP677" s="105"/>
      <c r="AQ677" s="105"/>
      <c r="AR677" s="105"/>
      <c r="AS677" s="105"/>
      <c r="AT677" s="105"/>
      <c r="AU677" s="105"/>
    </row>
    <row r="678" spans="42:47" x14ac:dyDescent="0.25">
      <c r="AP678" s="105"/>
      <c r="AQ678" s="105"/>
      <c r="AR678" s="105"/>
      <c r="AS678" s="105"/>
      <c r="AT678" s="105"/>
      <c r="AU678" s="105"/>
    </row>
    <row r="679" spans="42:47" x14ac:dyDescent="0.25">
      <c r="AP679" s="105"/>
      <c r="AQ679" s="105"/>
      <c r="AR679" s="105"/>
      <c r="AS679" s="105"/>
      <c r="AT679" s="105"/>
      <c r="AU679" s="105"/>
    </row>
    <row r="680" spans="42:47" x14ac:dyDescent="0.25">
      <c r="AP680" s="105"/>
      <c r="AQ680" s="105"/>
      <c r="AR680" s="105"/>
      <c r="AS680" s="105"/>
      <c r="AT680" s="105"/>
      <c r="AU680" s="105"/>
    </row>
    <row r="681" spans="42:47" x14ac:dyDescent="0.25">
      <c r="AP681" s="105"/>
      <c r="AQ681" s="105"/>
      <c r="AR681" s="105"/>
      <c r="AS681" s="105"/>
      <c r="AT681" s="105"/>
      <c r="AU681" s="105"/>
    </row>
    <row r="682" spans="42:47" x14ac:dyDescent="0.25">
      <c r="AP682" s="105"/>
      <c r="AQ682" s="105"/>
      <c r="AR682" s="105"/>
      <c r="AS682" s="105"/>
      <c r="AT682" s="105"/>
      <c r="AU682" s="105"/>
    </row>
    <row r="683" spans="42:47" x14ac:dyDescent="0.25">
      <c r="AP683" s="105"/>
      <c r="AQ683" s="105"/>
      <c r="AR683" s="105"/>
      <c r="AS683" s="105"/>
      <c r="AT683" s="105"/>
      <c r="AU683" s="105"/>
    </row>
    <row r="684" spans="42:47" x14ac:dyDescent="0.25">
      <c r="AP684" s="105"/>
      <c r="AQ684" s="105"/>
      <c r="AR684" s="105"/>
      <c r="AS684" s="105"/>
      <c r="AT684" s="105"/>
      <c r="AU684" s="105"/>
    </row>
    <row r="685" spans="42:47" x14ac:dyDescent="0.25">
      <c r="AP685" s="105"/>
      <c r="AQ685" s="105"/>
      <c r="AR685" s="105"/>
      <c r="AS685" s="105"/>
      <c r="AT685" s="105"/>
      <c r="AU685" s="105"/>
    </row>
    <row r="686" spans="42:47" x14ac:dyDescent="0.25">
      <c r="AP686" s="105"/>
      <c r="AQ686" s="105"/>
      <c r="AR686" s="105"/>
      <c r="AS686" s="105"/>
      <c r="AT686" s="105"/>
      <c r="AU686" s="105"/>
    </row>
    <row r="687" spans="42:47" x14ac:dyDescent="0.25">
      <c r="AP687" s="105"/>
      <c r="AQ687" s="105"/>
      <c r="AR687" s="105"/>
      <c r="AS687" s="105"/>
      <c r="AT687" s="105"/>
      <c r="AU687" s="105"/>
    </row>
    <row r="688" spans="42:47" x14ac:dyDescent="0.25">
      <c r="AP688" s="105"/>
      <c r="AQ688" s="105"/>
      <c r="AR688" s="105"/>
      <c r="AS688" s="105"/>
      <c r="AT688" s="105"/>
      <c r="AU688" s="105"/>
    </row>
    <row r="689" spans="42:47" x14ac:dyDescent="0.25">
      <c r="AP689" s="105"/>
      <c r="AQ689" s="105"/>
      <c r="AR689" s="105"/>
      <c r="AS689" s="105"/>
      <c r="AT689" s="105"/>
      <c r="AU689" s="105"/>
    </row>
    <row r="690" spans="42:47" x14ac:dyDescent="0.25">
      <c r="AP690" s="105"/>
      <c r="AQ690" s="105"/>
      <c r="AR690" s="105"/>
      <c r="AS690" s="105"/>
      <c r="AT690" s="105"/>
      <c r="AU690" s="105"/>
    </row>
    <row r="691" spans="42:47" x14ac:dyDescent="0.25">
      <c r="AP691" s="105"/>
      <c r="AQ691" s="105"/>
      <c r="AR691" s="105"/>
      <c r="AS691" s="105"/>
      <c r="AT691" s="105"/>
      <c r="AU691" s="105"/>
    </row>
    <row r="692" spans="42:47" x14ac:dyDescent="0.25">
      <c r="AP692" s="105"/>
      <c r="AQ692" s="105"/>
      <c r="AR692" s="105"/>
      <c r="AS692" s="105"/>
      <c r="AT692" s="105"/>
      <c r="AU692" s="105"/>
    </row>
    <row r="693" spans="42:47" x14ac:dyDescent="0.25">
      <c r="AP693" s="105"/>
      <c r="AQ693" s="105"/>
      <c r="AR693" s="105"/>
      <c r="AS693" s="105"/>
      <c r="AT693" s="105"/>
      <c r="AU693" s="105"/>
    </row>
    <row r="694" spans="42:47" x14ac:dyDescent="0.25">
      <c r="AP694" s="105"/>
      <c r="AQ694" s="105"/>
      <c r="AR694" s="105"/>
      <c r="AS694" s="105"/>
      <c r="AT694" s="105"/>
      <c r="AU694" s="105"/>
    </row>
    <row r="695" spans="42:47" x14ac:dyDescent="0.25">
      <c r="AP695" s="105"/>
      <c r="AQ695" s="105"/>
      <c r="AR695" s="105"/>
      <c r="AS695" s="105"/>
      <c r="AT695" s="105"/>
      <c r="AU695" s="105"/>
    </row>
    <row r="696" spans="42:47" x14ac:dyDescent="0.25">
      <c r="AP696" s="105"/>
      <c r="AQ696" s="105"/>
      <c r="AR696" s="105"/>
      <c r="AS696" s="105"/>
      <c r="AT696" s="105"/>
      <c r="AU696" s="105"/>
    </row>
    <row r="697" spans="42:47" x14ac:dyDescent="0.25">
      <c r="AP697" s="105"/>
      <c r="AQ697" s="105"/>
      <c r="AR697" s="105"/>
      <c r="AS697" s="105"/>
      <c r="AT697" s="105"/>
      <c r="AU697" s="105"/>
    </row>
    <row r="698" spans="42:47" x14ac:dyDescent="0.25">
      <c r="AP698" s="105"/>
      <c r="AQ698" s="105"/>
      <c r="AR698" s="105"/>
      <c r="AS698" s="105"/>
      <c r="AT698" s="105"/>
      <c r="AU698" s="105"/>
    </row>
    <row r="699" spans="42:47" x14ac:dyDescent="0.25">
      <c r="AP699" s="105"/>
      <c r="AQ699" s="105"/>
      <c r="AR699" s="105"/>
      <c r="AS699" s="105"/>
      <c r="AT699" s="105"/>
      <c r="AU699" s="105"/>
    </row>
    <row r="700" spans="42:47" x14ac:dyDescent="0.25">
      <c r="AP700" s="105"/>
      <c r="AQ700" s="105"/>
      <c r="AR700" s="105"/>
      <c r="AS700" s="105"/>
      <c r="AT700" s="105"/>
      <c r="AU700" s="105"/>
    </row>
    <row r="701" spans="42:47" x14ac:dyDescent="0.25">
      <c r="AP701" s="105"/>
      <c r="AQ701" s="105"/>
      <c r="AR701" s="105"/>
      <c r="AS701" s="105"/>
      <c r="AT701" s="105"/>
      <c r="AU701" s="105"/>
    </row>
    <row r="702" spans="42:47" x14ac:dyDescent="0.25">
      <c r="AP702" s="105"/>
      <c r="AQ702" s="105"/>
      <c r="AR702" s="105"/>
      <c r="AS702" s="105"/>
      <c r="AT702" s="105"/>
      <c r="AU702" s="105"/>
    </row>
    <row r="703" spans="42:47" x14ac:dyDescent="0.25">
      <c r="AP703" s="105"/>
      <c r="AQ703" s="105"/>
      <c r="AR703" s="105"/>
      <c r="AS703" s="105"/>
      <c r="AT703" s="105"/>
      <c r="AU703" s="105"/>
    </row>
    <row r="704" spans="42:47" x14ac:dyDescent="0.25">
      <c r="AP704" s="105"/>
      <c r="AQ704" s="105"/>
      <c r="AR704" s="105"/>
      <c r="AS704" s="105"/>
      <c r="AT704" s="105"/>
      <c r="AU704" s="105"/>
    </row>
    <row r="705" spans="42:47" x14ac:dyDescent="0.25">
      <c r="AP705" s="105"/>
      <c r="AQ705" s="105"/>
      <c r="AR705" s="105"/>
      <c r="AS705" s="105"/>
      <c r="AT705" s="105"/>
      <c r="AU705" s="105"/>
    </row>
    <row r="706" spans="42:47" x14ac:dyDescent="0.25">
      <c r="AP706" s="105"/>
      <c r="AQ706" s="105"/>
      <c r="AR706" s="105"/>
      <c r="AS706" s="105"/>
      <c r="AT706" s="105"/>
      <c r="AU706" s="105"/>
    </row>
    <row r="707" spans="42:47" x14ac:dyDescent="0.25">
      <c r="AP707" s="105"/>
      <c r="AQ707" s="105"/>
      <c r="AR707" s="105"/>
      <c r="AS707" s="105"/>
      <c r="AT707" s="105"/>
      <c r="AU707" s="105"/>
    </row>
    <row r="708" spans="42:47" x14ac:dyDescent="0.25">
      <c r="AP708" s="105"/>
      <c r="AQ708" s="105"/>
      <c r="AR708" s="105"/>
      <c r="AS708" s="105"/>
      <c r="AT708" s="105"/>
      <c r="AU708" s="105"/>
    </row>
    <row r="709" spans="42:47" x14ac:dyDescent="0.25">
      <c r="AP709" s="105"/>
      <c r="AQ709" s="105"/>
      <c r="AR709" s="105"/>
      <c r="AS709" s="105"/>
      <c r="AT709" s="105"/>
      <c r="AU709" s="105"/>
    </row>
    <row r="710" spans="42:47" x14ac:dyDescent="0.25">
      <c r="AP710" s="105"/>
      <c r="AQ710" s="105"/>
      <c r="AR710" s="105"/>
      <c r="AS710" s="105"/>
      <c r="AT710" s="105"/>
      <c r="AU710" s="105"/>
    </row>
    <row r="711" spans="42:47" x14ac:dyDescent="0.25">
      <c r="AP711" s="105"/>
      <c r="AQ711" s="105"/>
      <c r="AR711" s="105"/>
      <c r="AS711" s="105"/>
      <c r="AT711" s="105"/>
      <c r="AU711" s="105"/>
    </row>
    <row r="712" spans="42:47" x14ac:dyDescent="0.25">
      <c r="AP712" s="105"/>
      <c r="AQ712" s="105"/>
      <c r="AR712" s="105"/>
      <c r="AS712" s="105"/>
      <c r="AT712" s="105"/>
      <c r="AU712" s="105"/>
    </row>
    <row r="713" spans="42:47" x14ac:dyDescent="0.25">
      <c r="AP713" s="105"/>
      <c r="AQ713" s="105"/>
      <c r="AR713" s="105"/>
      <c r="AS713" s="105"/>
      <c r="AT713" s="105"/>
      <c r="AU713" s="105"/>
    </row>
    <row r="714" spans="42:47" x14ac:dyDescent="0.25">
      <c r="AP714" s="105"/>
      <c r="AQ714" s="105"/>
      <c r="AR714" s="105"/>
      <c r="AS714" s="105"/>
      <c r="AT714" s="105"/>
      <c r="AU714" s="105"/>
    </row>
    <row r="715" spans="42:47" x14ac:dyDescent="0.25">
      <c r="AP715" s="105"/>
      <c r="AQ715" s="105"/>
      <c r="AR715" s="105"/>
      <c r="AS715" s="105"/>
      <c r="AT715" s="105"/>
      <c r="AU715" s="105"/>
    </row>
    <row r="716" spans="42:47" x14ac:dyDescent="0.25">
      <c r="AP716" s="105"/>
      <c r="AQ716" s="105"/>
      <c r="AR716" s="105"/>
      <c r="AS716" s="105"/>
      <c r="AT716" s="105"/>
      <c r="AU716" s="105"/>
    </row>
    <row r="717" spans="42:47" x14ac:dyDescent="0.25">
      <c r="AP717" s="105"/>
      <c r="AQ717" s="105"/>
      <c r="AR717" s="105"/>
      <c r="AS717" s="105"/>
      <c r="AT717" s="105"/>
      <c r="AU717" s="105"/>
    </row>
    <row r="718" spans="42:47" x14ac:dyDescent="0.25">
      <c r="AP718" s="105"/>
      <c r="AQ718" s="105"/>
      <c r="AR718" s="105"/>
      <c r="AS718" s="105"/>
      <c r="AT718" s="105"/>
      <c r="AU718" s="105"/>
    </row>
    <row r="719" spans="42:47" x14ac:dyDescent="0.25">
      <c r="AP719" s="105"/>
      <c r="AQ719" s="105"/>
      <c r="AR719" s="105"/>
      <c r="AS719" s="105"/>
      <c r="AT719" s="105"/>
      <c r="AU719" s="105"/>
    </row>
    <row r="720" spans="42:47" x14ac:dyDescent="0.25">
      <c r="AP720" s="105"/>
      <c r="AQ720" s="105"/>
      <c r="AR720" s="105"/>
      <c r="AS720" s="105"/>
      <c r="AT720" s="105"/>
      <c r="AU720" s="105"/>
    </row>
    <row r="721" spans="42:47" x14ac:dyDescent="0.25">
      <c r="AP721" s="105"/>
      <c r="AQ721" s="105"/>
      <c r="AR721" s="105"/>
      <c r="AS721" s="105"/>
      <c r="AT721" s="105"/>
      <c r="AU721" s="105"/>
    </row>
    <row r="722" spans="42:47" x14ac:dyDescent="0.25">
      <c r="AP722" s="105"/>
      <c r="AQ722" s="105"/>
      <c r="AR722" s="105"/>
      <c r="AS722" s="105"/>
      <c r="AT722" s="105"/>
      <c r="AU722" s="105"/>
    </row>
    <row r="723" spans="42:47" x14ac:dyDescent="0.25">
      <c r="AP723" s="105"/>
      <c r="AQ723" s="105"/>
      <c r="AR723" s="105"/>
      <c r="AS723" s="105"/>
      <c r="AT723" s="105"/>
      <c r="AU723" s="105"/>
    </row>
    <row r="724" spans="42:47" x14ac:dyDescent="0.25">
      <c r="AP724" s="105"/>
      <c r="AQ724" s="105"/>
      <c r="AR724" s="105"/>
      <c r="AS724" s="105"/>
      <c r="AT724" s="105"/>
      <c r="AU724" s="105"/>
    </row>
    <row r="725" spans="42:47" x14ac:dyDescent="0.25">
      <c r="AP725" s="105"/>
      <c r="AQ725" s="105"/>
      <c r="AR725" s="105"/>
      <c r="AS725" s="105"/>
      <c r="AT725" s="105"/>
      <c r="AU725" s="105"/>
    </row>
    <row r="726" spans="42:47" x14ac:dyDescent="0.25">
      <c r="AP726" s="105"/>
      <c r="AQ726" s="105"/>
      <c r="AR726" s="105"/>
      <c r="AS726" s="105"/>
      <c r="AT726" s="105"/>
      <c r="AU726" s="105"/>
    </row>
    <row r="727" spans="42:47" x14ac:dyDescent="0.25">
      <c r="AP727" s="105"/>
      <c r="AQ727" s="105"/>
      <c r="AR727" s="105"/>
      <c r="AS727" s="105"/>
      <c r="AT727" s="105"/>
      <c r="AU727" s="105"/>
    </row>
    <row r="728" spans="42:47" x14ac:dyDescent="0.25">
      <c r="AP728" s="105"/>
      <c r="AQ728" s="105"/>
      <c r="AR728" s="105"/>
      <c r="AS728" s="105"/>
      <c r="AT728" s="105"/>
      <c r="AU728" s="105"/>
    </row>
    <row r="729" spans="42:47" x14ac:dyDescent="0.25">
      <c r="AP729" s="105"/>
      <c r="AQ729" s="105"/>
      <c r="AR729" s="105"/>
      <c r="AS729" s="105"/>
      <c r="AT729" s="105"/>
      <c r="AU729" s="105"/>
    </row>
    <row r="730" spans="42:47" x14ac:dyDescent="0.25">
      <c r="AP730" s="105"/>
      <c r="AQ730" s="105"/>
      <c r="AR730" s="105"/>
      <c r="AS730" s="105"/>
      <c r="AT730" s="105"/>
      <c r="AU730" s="105"/>
    </row>
    <row r="731" spans="42:47" x14ac:dyDescent="0.25">
      <c r="AP731" s="105"/>
      <c r="AQ731" s="105"/>
      <c r="AR731" s="105"/>
      <c r="AS731" s="105"/>
      <c r="AT731" s="105"/>
      <c r="AU731" s="105"/>
    </row>
    <row r="732" spans="42:47" x14ac:dyDescent="0.25">
      <c r="AP732" s="105"/>
      <c r="AQ732" s="105"/>
      <c r="AR732" s="105"/>
      <c r="AS732" s="105"/>
      <c r="AT732" s="105"/>
      <c r="AU732" s="105"/>
    </row>
    <row r="733" spans="42:47" x14ac:dyDescent="0.25">
      <c r="AP733" s="105"/>
      <c r="AQ733" s="105"/>
      <c r="AR733" s="105"/>
      <c r="AS733" s="105"/>
      <c r="AT733" s="105"/>
      <c r="AU733" s="105"/>
    </row>
    <row r="734" spans="42:47" x14ac:dyDescent="0.25">
      <c r="AP734" s="105"/>
      <c r="AQ734" s="105"/>
      <c r="AR734" s="105"/>
      <c r="AS734" s="105"/>
      <c r="AT734" s="105"/>
      <c r="AU734" s="105"/>
    </row>
    <row r="735" spans="42:47" x14ac:dyDescent="0.25">
      <c r="AP735" s="105"/>
      <c r="AQ735" s="105"/>
      <c r="AR735" s="105"/>
      <c r="AS735" s="105"/>
      <c r="AT735" s="105"/>
      <c r="AU735" s="105"/>
    </row>
    <row r="736" spans="42:47" x14ac:dyDescent="0.25">
      <c r="AP736" s="105"/>
      <c r="AQ736" s="105"/>
      <c r="AR736" s="105"/>
      <c r="AS736" s="105"/>
      <c r="AT736" s="105"/>
      <c r="AU736" s="105"/>
    </row>
    <row r="737" spans="42:47" x14ac:dyDescent="0.25">
      <c r="AP737" s="105"/>
      <c r="AQ737" s="105"/>
      <c r="AR737" s="105"/>
      <c r="AS737" s="105"/>
      <c r="AT737" s="105"/>
      <c r="AU737" s="105"/>
    </row>
    <row r="738" spans="42:47" x14ac:dyDescent="0.25">
      <c r="AP738" s="105"/>
      <c r="AQ738" s="105"/>
      <c r="AR738" s="105"/>
      <c r="AS738" s="105"/>
      <c r="AT738" s="105"/>
      <c r="AU738" s="105"/>
    </row>
    <row r="739" spans="42:47" x14ac:dyDescent="0.25">
      <c r="AP739" s="105"/>
      <c r="AQ739" s="105"/>
      <c r="AR739" s="105"/>
      <c r="AS739" s="105"/>
      <c r="AT739" s="105"/>
      <c r="AU739" s="105"/>
    </row>
    <row r="740" spans="42:47" x14ac:dyDescent="0.25">
      <c r="AP740" s="105"/>
      <c r="AQ740" s="105"/>
      <c r="AR740" s="105"/>
      <c r="AS740" s="105"/>
      <c r="AT740" s="105"/>
      <c r="AU740" s="105"/>
    </row>
    <row r="741" spans="42:47" x14ac:dyDescent="0.25">
      <c r="AP741" s="105"/>
      <c r="AQ741" s="105"/>
      <c r="AR741" s="105"/>
      <c r="AS741" s="105"/>
      <c r="AT741" s="105"/>
      <c r="AU741" s="105"/>
    </row>
    <row r="742" spans="42:47" x14ac:dyDescent="0.25">
      <c r="AP742" s="105"/>
      <c r="AQ742" s="105"/>
      <c r="AR742" s="105"/>
      <c r="AS742" s="105"/>
      <c r="AT742" s="105"/>
      <c r="AU742" s="105"/>
    </row>
    <row r="743" spans="42:47" x14ac:dyDescent="0.25">
      <c r="AP743" s="105"/>
      <c r="AQ743" s="105"/>
      <c r="AR743" s="105"/>
      <c r="AS743" s="105"/>
      <c r="AT743" s="105"/>
      <c r="AU743" s="105"/>
    </row>
    <row r="744" spans="42:47" x14ac:dyDescent="0.25">
      <c r="AP744" s="105"/>
      <c r="AQ744" s="105"/>
      <c r="AR744" s="105"/>
      <c r="AS744" s="105"/>
      <c r="AT744" s="105"/>
      <c r="AU744" s="105"/>
    </row>
    <row r="745" spans="42:47" x14ac:dyDescent="0.25">
      <c r="AP745" s="105"/>
      <c r="AQ745" s="105"/>
      <c r="AR745" s="105"/>
      <c r="AS745" s="105"/>
      <c r="AT745" s="105"/>
      <c r="AU745" s="105"/>
    </row>
    <row r="746" spans="42:47" x14ac:dyDescent="0.25">
      <c r="AP746" s="105"/>
      <c r="AQ746" s="105"/>
      <c r="AR746" s="105"/>
      <c r="AS746" s="105"/>
      <c r="AT746" s="105"/>
      <c r="AU746" s="105"/>
    </row>
    <row r="747" spans="42:47" x14ac:dyDescent="0.25">
      <c r="AP747" s="105"/>
      <c r="AQ747" s="105"/>
      <c r="AR747" s="105"/>
      <c r="AS747" s="105"/>
      <c r="AT747" s="105"/>
      <c r="AU747" s="105"/>
    </row>
    <row r="748" spans="42:47" x14ac:dyDescent="0.25">
      <c r="AP748" s="105"/>
      <c r="AQ748" s="105"/>
      <c r="AR748" s="105"/>
      <c r="AS748" s="105"/>
      <c r="AT748" s="105"/>
      <c r="AU748" s="105"/>
    </row>
    <row r="749" spans="42:47" x14ac:dyDescent="0.25">
      <c r="AP749" s="105"/>
      <c r="AQ749" s="105"/>
      <c r="AR749" s="105"/>
      <c r="AS749" s="105"/>
      <c r="AT749" s="105"/>
      <c r="AU749" s="105"/>
    </row>
    <row r="750" spans="42:47" x14ac:dyDescent="0.25">
      <c r="AP750" s="105"/>
      <c r="AQ750" s="105"/>
      <c r="AR750" s="105"/>
      <c r="AS750" s="105"/>
      <c r="AT750" s="105"/>
      <c r="AU750" s="105"/>
    </row>
    <row r="751" spans="42:47" x14ac:dyDescent="0.25">
      <c r="AP751" s="105"/>
      <c r="AQ751" s="105"/>
      <c r="AR751" s="105"/>
      <c r="AS751" s="105"/>
      <c r="AT751" s="105"/>
      <c r="AU751" s="105"/>
    </row>
    <row r="752" spans="42:47" x14ac:dyDescent="0.25">
      <c r="AP752" s="105"/>
      <c r="AQ752" s="105"/>
      <c r="AR752" s="105"/>
      <c r="AS752" s="105"/>
      <c r="AT752" s="105"/>
      <c r="AU752" s="105"/>
    </row>
    <row r="753" spans="42:47" x14ac:dyDescent="0.25">
      <c r="AP753" s="105"/>
      <c r="AQ753" s="105"/>
      <c r="AR753" s="105"/>
      <c r="AS753" s="105"/>
      <c r="AT753" s="105"/>
      <c r="AU753" s="105"/>
    </row>
    <row r="754" spans="42:47" x14ac:dyDescent="0.25">
      <c r="AP754" s="105"/>
      <c r="AQ754" s="105"/>
      <c r="AR754" s="105"/>
      <c r="AS754" s="105"/>
      <c r="AT754" s="105"/>
      <c r="AU754" s="105"/>
    </row>
    <row r="755" spans="42:47" x14ac:dyDescent="0.25">
      <c r="AP755" s="105"/>
      <c r="AQ755" s="105"/>
      <c r="AR755" s="105"/>
      <c r="AS755" s="105"/>
      <c r="AT755" s="105"/>
      <c r="AU755" s="105"/>
    </row>
    <row r="756" spans="42:47" x14ac:dyDescent="0.25">
      <c r="AP756" s="105"/>
      <c r="AQ756" s="105"/>
      <c r="AR756" s="105"/>
      <c r="AS756" s="105"/>
      <c r="AT756" s="105"/>
      <c r="AU756" s="105"/>
    </row>
    <row r="757" spans="42:47" x14ac:dyDescent="0.25">
      <c r="AP757" s="105"/>
      <c r="AQ757" s="105"/>
      <c r="AR757" s="105"/>
      <c r="AS757" s="105"/>
      <c r="AT757" s="105"/>
      <c r="AU757" s="105"/>
    </row>
    <row r="758" spans="42:47" x14ac:dyDescent="0.25">
      <c r="AP758" s="105"/>
      <c r="AQ758" s="105"/>
      <c r="AR758" s="105"/>
      <c r="AS758" s="105"/>
      <c r="AT758" s="105"/>
      <c r="AU758" s="105"/>
    </row>
    <row r="759" spans="42:47" x14ac:dyDescent="0.25">
      <c r="AP759" s="105"/>
      <c r="AQ759" s="105"/>
      <c r="AR759" s="105"/>
      <c r="AS759" s="105"/>
      <c r="AT759" s="105"/>
      <c r="AU759" s="105"/>
    </row>
    <row r="760" spans="42:47" x14ac:dyDescent="0.25">
      <c r="AP760" s="105"/>
      <c r="AQ760" s="105"/>
      <c r="AR760" s="105"/>
      <c r="AS760" s="105"/>
      <c r="AT760" s="105"/>
      <c r="AU760" s="105"/>
    </row>
    <row r="761" spans="42:47" x14ac:dyDescent="0.25">
      <c r="AP761" s="105"/>
      <c r="AQ761" s="105"/>
      <c r="AR761" s="105"/>
      <c r="AS761" s="105"/>
      <c r="AT761" s="105"/>
      <c r="AU761" s="105"/>
    </row>
    <row r="762" spans="42:47" x14ac:dyDescent="0.25">
      <c r="AP762" s="105"/>
      <c r="AQ762" s="105"/>
      <c r="AR762" s="105"/>
      <c r="AS762" s="105"/>
      <c r="AT762" s="105"/>
      <c r="AU762" s="105"/>
    </row>
    <row r="763" spans="42:47" x14ac:dyDescent="0.25">
      <c r="AP763" s="105"/>
      <c r="AQ763" s="105"/>
      <c r="AR763" s="105"/>
      <c r="AS763" s="105"/>
      <c r="AT763" s="105"/>
      <c r="AU763" s="105"/>
    </row>
    <row r="764" spans="42:47" x14ac:dyDescent="0.25">
      <c r="AP764" s="105"/>
      <c r="AQ764" s="105"/>
      <c r="AR764" s="105"/>
      <c r="AS764" s="105"/>
      <c r="AT764" s="105"/>
      <c r="AU764" s="105"/>
    </row>
    <row r="765" spans="42:47" x14ac:dyDescent="0.25">
      <c r="AP765" s="105"/>
      <c r="AQ765" s="105"/>
      <c r="AR765" s="105"/>
      <c r="AS765" s="105"/>
      <c r="AT765" s="105"/>
      <c r="AU765" s="105"/>
    </row>
    <row r="766" spans="42:47" x14ac:dyDescent="0.25">
      <c r="AP766" s="105"/>
      <c r="AQ766" s="105"/>
      <c r="AR766" s="105"/>
      <c r="AS766" s="105"/>
      <c r="AT766" s="105"/>
      <c r="AU766" s="105"/>
    </row>
    <row r="767" spans="42:47" x14ac:dyDescent="0.25">
      <c r="AP767" s="105"/>
      <c r="AQ767" s="105"/>
      <c r="AR767" s="105"/>
      <c r="AS767" s="105"/>
      <c r="AT767" s="105"/>
      <c r="AU767" s="105"/>
    </row>
    <row r="768" spans="42:47" x14ac:dyDescent="0.25">
      <c r="AP768" s="105"/>
      <c r="AQ768" s="105"/>
      <c r="AR768" s="105"/>
      <c r="AS768" s="105"/>
      <c r="AT768" s="105"/>
      <c r="AU768" s="105"/>
    </row>
    <row r="769" spans="42:47" x14ac:dyDescent="0.25">
      <c r="AP769" s="105"/>
      <c r="AQ769" s="105"/>
      <c r="AR769" s="105"/>
      <c r="AS769" s="105"/>
      <c r="AT769" s="105"/>
      <c r="AU769" s="105"/>
    </row>
    <row r="770" spans="42:47" x14ac:dyDescent="0.25">
      <c r="AP770" s="105"/>
      <c r="AQ770" s="105"/>
      <c r="AR770" s="105"/>
      <c r="AS770" s="105"/>
      <c r="AT770" s="105"/>
      <c r="AU770" s="105"/>
    </row>
    <row r="771" spans="42:47" x14ac:dyDescent="0.25">
      <c r="AP771" s="105"/>
      <c r="AQ771" s="105"/>
      <c r="AR771" s="105"/>
      <c r="AS771" s="105"/>
      <c r="AT771" s="105"/>
      <c r="AU771" s="105"/>
    </row>
    <row r="772" spans="42:47" x14ac:dyDescent="0.25">
      <c r="AP772" s="105"/>
      <c r="AQ772" s="105"/>
      <c r="AR772" s="105"/>
      <c r="AS772" s="105"/>
      <c r="AT772" s="105"/>
      <c r="AU772" s="105"/>
    </row>
    <row r="773" spans="42:47" x14ac:dyDescent="0.25">
      <c r="AP773" s="105"/>
      <c r="AQ773" s="105"/>
      <c r="AR773" s="105"/>
      <c r="AS773" s="105"/>
      <c r="AT773" s="105"/>
      <c r="AU773" s="105"/>
    </row>
    <row r="774" spans="42:47" x14ac:dyDescent="0.25">
      <c r="AP774" s="105"/>
      <c r="AQ774" s="105"/>
      <c r="AR774" s="105"/>
      <c r="AS774" s="105"/>
      <c r="AT774" s="105"/>
      <c r="AU774" s="105"/>
    </row>
    <row r="775" spans="42:47" x14ac:dyDescent="0.25">
      <c r="AP775" s="105"/>
      <c r="AQ775" s="105"/>
      <c r="AR775" s="105"/>
      <c r="AS775" s="105"/>
      <c r="AT775" s="105"/>
      <c r="AU775" s="105"/>
    </row>
    <row r="776" spans="42:47" x14ac:dyDescent="0.25">
      <c r="AP776" s="105"/>
      <c r="AQ776" s="105"/>
      <c r="AR776" s="105"/>
      <c r="AS776" s="105"/>
      <c r="AT776" s="105"/>
      <c r="AU776" s="105"/>
    </row>
    <row r="777" spans="42:47" x14ac:dyDescent="0.25">
      <c r="AP777" s="105"/>
      <c r="AQ777" s="105"/>
      <c r="AR777" s="105"/>
      <c r="AS777" s="105"/>
      <c r="AT777" s="105"/>
      <c r="AU777" s="105"/>
    </row>
    <row r="778" spans="42:47" x14ac:dyDescent="0.25">
      <c r="AP778" s="105"/>
      <c r="AQ778" s="105"/>
      <c r="AR778" s="105"/>
      <c r="AS778" s="105"/>
      <c r="AT778" s="105"/>
      <c r="AU778" s="105"/>
    </row>
    <row r="779" spans="42:47" x14ac:dyDescent="0.25">
      <c r="AP779" s="105"/>
      <c r="AQ779" s="105"/>
      <c r="AR779" s="105"/>
      <c r="AS779" s="105"/>
      <c r="AT779" s="105"/>
      <c r="AU779" s="105"/>
    </row>
    <row r="780" spans="42:47" x14ac:dyDescent="0.25">
      <c r="AP780" s="105"/>
      <c r="AQ780" s="105"/>
      <c r="AR780" s="105"/>
      <c r="AS780" s="105"/>
      <c r="AT780" s="105"/>
      <c r="AU780" s="105"/>
    </row>
    <row r="781" spans="42:47" x14ac:dyDescent="0.25">
      <c r="AP781" s="105"/>
      <c r="AQ781" s="105"/>
      <c r="AR781" s="105"/>
      <c r="AS781" s="105"/>
      <c r="AT781" s="105"/>
      <c r="AU781" s="105"/>
    </row>
    <row r="782" spans="42:47" x14ac:dyDescent="0.25">
      <c r="AP782" s="105"/>
      <c r="AQ782" s="105"/>
      <c r="AR782" s="105"/>
      <c r="AS782" s="105"/>
      <c r="AT782" s="105"/>
      <c r="AU782" s="105"/>
    </row>
    <row r="783" spans="42:47" x14ac:dyDescent="0.25">
      <c r="AP783" s="105"/>
      <c r="AQ783" s="105"/>
      <c r="AR783" s="105"/>
      <c r="AS783" s="105"/>
      <c r="AT783" s="105"/>
      <c r="AU783" s="105"/>
    </row>
    <row r="784" spans="42:47" x14ac:dyDescent="0.25">
      <c r="AP784" s="105"/>
      <c r="AQ784" s="105"/>
      <c r="AR784" s="105"/>
      <c r="AS784" s="105"/>
      <c r="AT784" s="105"/>
      <c r="AU784" s="105"/>
    </row>
    <row r="785" spans="42:47" x14ac:dyDescent="0.25">
      <c r="AP785" s="105"/>
      <c r="AQ785" s="105"/>
      <c r="AR785" s="105"/>
      <c r="AS785" s="105"/>
      <c r="AT785" s="105"/>
      <c r="AU785" s="105"/>
    </row>
    <row r="786" spans="42:47" x14ac:dyDescent="0.25">
      <c r="AP786" s="105"/>
      <c r="AQ786" s="105"/>
      <c r="AR786" s="105"/>
      <c r="AS786" s="105"/>
      <c r="AT786" s="105"/>
      <c r="AU786" s="105"/>
    </row>
    <row r="787" spans="42:47" x14ac:dyDescent="0.25">
      <c r="AP787" s="105"/>
      <c r="AQ787" s="105"/>
      <c r="AR787" s="105"/>
      <c r="AS787" s="105"/>
      <c r="AT787" s="105"/>
      <c r="AU787" s="105"/>
    </row>
    <row r="788" spans="42:47" x14ac:dyDescent="0.25">
      <c r="AP788" s="105"/>
      <c r="AQ788" s="105"/>
      <c r="AR788" s="105"/>
      <c r="AS788" s="105"/>
      <c r="AT788" s="105"/>
      <c r="AU788" s="105"/>
    </row>
    <row r="789" spans="42:47" x14ac:dyDescent="0.25">
      <c r="AP789" s="105"/>
      <c r="AQ789" s="105"/>
      <c r="AR789" s="105"/>
      <c r="AS789" s="105"/>
      <c r="AT789" s="105"/>
      <c r="AU789" s="105"/>
    </row>
    <row r="790" spans="42:47" x14ac:dyDescent="0.25">
      <c r="AP790" s="105"/>
      <c r="AQ790" s="105"/>
      <c r="AR790" s="105"/>
      <c r="AS790" s="105"/>
      <c r="AT790" s="105"/>
      <c r="AU790" s="105"/>
    </row>
    <row r="791" spans="42:47" x14ac:dyDescent="0.25">
      <c r="AP791" s="105"/>
      <c r="AQ791" s="105"/>
      <c r="AR791" s="105"/>
      <c r="AS791" s="105"/>
      <c r="AT791" s="105"/>
      <c r="AU791" s="105"/>
    </row>
    <row r="792" spans="42:47" x14ac:dyDescent="0.25">
      <c r="AP792" s="105"/>
      <c r="AQ792" s="105"/>
      <c r="AR792" s="105"/>
      <c r="AS792" s="105"/>
      <c r="AT792" s="105"/>
      <c r="AU792" s="105"/>
    </row>
    <row r="793" spans="42:47" x14ac:dyDescent="0.25">
      <c r="AP793" s="105"/>
      <c r="AQ793" s="105"/>
      <c r="AR793" s="105"/>
      <c r="AS793" s="105"/>
      <c r="AT793" s="105"/>
      <c r="AU793" s="105"/>
    </row>
    <row r="794" spans="42:47" x14ac:dyDescent="0.25">
      <c r="AP794" s="105"/>
      <c r="AQ794" s="105"/>
      <c r="AR794" s="105"/>
      <c r="AS794" s="105"/>
      <c r="AT794" s="105"/>
      <c r="AU794" s="105"/>
    </row>
    <row r="795" spans="42:47" x14ac:dyDescent="0.25">
      <c r="AP795" s="105"/>
      <c r="AQ795" s="105"/>
      <c r="AR795" s="105"/>
      <c r="AS795" s="105"/>
      <c r="AT795" s="105"/>
      <c r="AU795" s="105"/>
    </row>
    <row r="796" spans="42:47" x14ac:dyDescent="0.25">
      <c r="AP796" s="105"/>
      <c r="AQ796" s="105"/>
      <c r="AR796" s="105"/>
      <c r="AS796" s="105"/>
      <c r="AT796" s="105"/>
      <c r="AU796" s="105"/>
    </row>
    <row r="797" spans="42:47" x14ac:dyDescent="0.25">
      <c r="AP797" s="105"/>
      <c r="AQ797" s="105"/>
      <c r="AR797" s="105"/>
      <c r="AS797" s="105"/>
      <c r="AT797" s="105"/>
      <c r="AU797" s="105"/>
    </row>
    <row r="798" spans="42:47" x14ac:dyDescent="0.25">
      <c r="AP798" s="105"/>
      <c r="AQ798" s="105"/>
      <c r="AR798" s="105"/>
      <c r="AS798" s="105"/>
      <c r="AT798" s="105"/>
      <c r="AU798" s="105"/>
    </row>
    <row r="799" spans="42:47" x14ac:dyDescent="0.25">
      <c r="AP799" s="105"/>
      <c r="AQ799" s="105"/>
      <c r="AR799" s="105"/>
      <c r="AS799" s="105"/>
      <c r="AT799" s="105"/>
      <c r="AU799" s="105"/>
    </row>
    <row r="800" spans="42:47" x14ac:dyDescent="0.25">
      <c r="AP800" s="105"/>
      <c r="AQ800" s="105"/>
      <c r="AR800" s="105"/>
      <c r="AS800" s="105"/>
      <c r="AT800" s="105"/>
      <c r="AU800" s="105"/>
    </row>
    <row r="801" spans="42:47" x14ac:dyDescent="0.25">
      <c r="AP801" s="105"/>
      <c r="AQ801" s="105"/>
      <c r="AR801" s="105"/>
      <c r="AS801" s="105"/>
      <c r="AT801" s="105"/>
      <c r="AU801" s="105"/>
    </row>
    <row r="802" spans="42:47" x14ac:dyDescent="0.25">
      <c r="AP802" s="105"/>
      <c r="AQ802" s="105"/>
      <c r="AR802" s="105"/>
      <c r="AS802" s="105"/>
      <c r="AT802" s="105"/>
      <c r="AU802" s="105"/>
    </row>
    <row r="803" spans="42:47" x14ac:dyDescent="0.25">
      <c r="AP803" s="105"/>
      <c r="AQ803" s="105"/>
      <c r="AR803" s="105"/>
      <c r="AS803" s="105"/>
      <c r="AT803" s="105"/>
      <c r="AU803" s="105"/>
    </row>
    <row r="804" spans="42:47" x14ac:dyDescent="0.25">
      <c r="AP804" s="105"/>
      <c r="AQ804" s="105"/>
      <c r="AR804" s="105"/>
      <c r="AS804" s="105"/>
      <c r="AT804" s="105"/>
      <c r="AU804" s="105"/>
    </row>
    <row r="805" spans="42:47" x14ac:dyDescent="0.25">
      <c r="AP805" s="105"/>
      <c r="AQ805" s="105"/>
      <c r="AR805" s="105"/>
      <c r="AS805" s="105"/>
      <c r="AT805" s="105"/>
      <c r="AU805" s="105"/>
    </row>
    <row r="806" spans="42:47" x14ac:dyDescent="0.25">
      <c r="AP806" s="105"/>
      <c r="AQ806" s="105"/>
      <c r="AR806" s="105"/>
      <c r="AS806" s="105"/>
      <c r="AT806" s="105"/>
      <c r="AU806" s="105"/>
    </row>
    <row r="807" spans="42:47" x14ac:dyDescent="0.25">
      <c r="AP807" s="105"/>
      <c r="AQ807" s="105"/>
      <c r="AR807" s="105"/>
      <c r="AS807" s="105"/>
      <c r="AT807" s="105"/>
      <c r="AU807" s="105"/>
    </row>
    <row r="808" spans="42:47" x14ac:dyDescent="0.25">
      <c r="AP808" s="105"/>
      <c r="AQ808" s="105"/>
      <c r="AR808" s="105"/>
      <c r="AS808" s="105"/>
      <c r="AT808" s="105"/>
      <c r="AU808" s="105"/>
    </row>
    <row r="809" spans="42:47" x14ac:dyDescent="0.25">
      <c r="AP809" s="105"/>
      <c r="AQ809" s="105"/>
      <c r="AR809" s="105"/>
      <c r="AS809" s="105"/>
      <c r="AT809" s="105"/>
      <c r="AU809" s="105"/>
    </row>
    <row r="810" spans="42:47" x14ac:dyDescent="0.25">
      <c r="AP810" s="105"/>
      <c r="AQ810" s="105"/>
      <c r="AR810" s="105"/>
      <c r="AS810" s="105"/>
      <c r="AT810" s="105"/>
      <c r="AU810" s="105"/>
    </row>
    <row r="811" spans="42:47" x14ac:dyDescent="0.25">
      <c r="AP811" s="105"/>
      <c r="AQ811" s="105"/>
      <c r="AR811" s="105"/>
      <c r="AS811" s="105"/>
      <c r="AT811" s="105"/>
      <c r="AU811" s="105"/>
    </row>
    <row r="812" spans="42:47" x14ac:dyDescent="0.25">
      <c r="AP812" s="105"/>
      <c r="AQ812" s="105"/>
      <c r="AR812" s="105"/>
      <c r="AS812" s="105"/>
      <c r="AT812" s="105"/>
      <c r="AU812" s="105"/>
    </row>
    <row r="813" spans="42:47" x14ac:dyDescent="0.25">
      <c r="AP813" s="105"/>
      <c r="AQ813" s="105"/>
      <c r="AR813" s="105"/>
      <c r="AS813" s="105"/>
      <c r="AT813" s="105"/>
      <c r="AU813" s="105"/>
    </row>
    <row r="814" spans="42:47" x14ac:dyDescent="0.25">
      <c r="AP814" s="105"/>
      <c r="AQ814" s="105"/>
      <c r="AR814" s="105"/>
      <c r="AS814" s="105"/>
      <c r="AT814" s="105"/>
      <c r="AU814" s="105"/>
    </row>
    <row r="815" spans="42:47" x14ac:dyDescent="0.25">
      <c r="AP815" s="105"/>
      <c r="AQ815" s="105"/>
      <c r="AR815" s="105"/>
      <c r="AS815" s="105"/>
      <c r="AT815" s="105"/>
      <c r="AU815" s="105"/>
    </row>
    <row r="816" spans="42:47" x14ac:dyDescent="0.25">
      <c r="AP816" s="105"/>
      <c r="AQ816" s="105"/>
      <c r="AR816" s="105"/>
      <c r="AS816" s="105"/>
      <c r="AT816" s="105"/>
      <c r="AU816" s="105"/>
    </row>
    <row r="817" spans="42:47" x14ac:dyDescent="0.25">
      <c r="AP817" s="105"/>
      <c r="AQ817" s="105"/>
      <c r="AR817" s="105"/>
      <c r="AS817" s="105"/>
      <c r="AT817" s="105"/>
      <c r="AU817" s="105"/>
    </row>
    <row r="818" spans="42:47" x14ac:dyDescent="0.25">
      <c r="AP818" s="105"/>
      <c r="AQ818" s="105"/>
      <c r="AR818" s="105"/>
      <c r="AS818" s="105"/>
      <c r="AT818" s="105"/>
      <c r="AU818" s="105"/>
    </row>
    <row r="819" spans="42:47" x14ac:dyDescent="0.25">
      <c r="AP819" s="105"/>
      <c r="AQ819" s="105"/>
      <c r="AR819" s="105"/>
      <c r="AS819" s="105"/>
      <c r="AT819" s="105"/>
      <c r="AU819" s="105"/>
    </row>
    <row r="820" spans="42:47" x14ac:dyDescent="0.25">
      <c r="AP820" s="105"/>
      <c r="AQ820" s="105"/>
      <c r="AR820" s="105"/>
      <c r="AS820" s="105"/>
      <c r="AT820" s="105"/>
      <c r="AU820" s="105"/>
    </row>
    <row r="821" spans="42:47" x14ac:dyDescent="0.25">
      <c r="AP821" s="105"/>
      <c r="AQ821" s="105"/>
      <c r="AR821" s="105"/>
      <c r="AS821" s="105"/>
      <c r="AT821" s="105"/>
      <c r="AU821" s="105"/>
    </row>
    <row r="822" spans="42:47" x14ac:dyDescent="0.25">
      <c r="AP822" s="105"/>
      <c r="AQ822" s="105"/>
      <c r="AR822" s="105"/>
      <c r="AS822" s="105"/>
      <c r="AT822" s="105"/>
      <c r="AU822" s="105"/>
    </row>
    <row r="823" spans="42:47" x14ac:dyDescent="0.25">
      <c r="AP823" s="105"/>
      <c r="AQ823" s="105"/>
      <c r="AR823" s="105"/>
      <c r="AS823" s="105"/>
      <c r="AT823" s="105"/>
      <c r="AU823" s="105"/>
    </row>
    <row r="824" spans="42:47" x14ac:dyDescent="0.25">
      <c r="AP824" s="105"/>
      <c r="AQ824" s="105"/>
      <c r="AR824" s="105"/>
      <c r="AS824" s="105"/>
      <c r="AT824" s="105"/>
      <c r="AU824" s="105"/>
    </row>
    <row r="825" spans="42:47" x14ac:dyDescent="0.25">
      <c r="AP825" s="105"/>
      <c r="AQ825" s="105"/>
      <c r="AR825" s="105"/>
      <c r="AS825" s="105"/>
      <c r="AT825" s="105"/>
      <c r="AU825" s="105"/>
    </row>
    <row r="826" spans="42:47" x14ac:dyDescent="0.25">
      <c r="AP826" s="105"/>
      <c r="AQ826" s="105"/>
      <c r="AR826" s="105"/>
      <c r="AS826" s="105"/>
      <c r="AT826" s="105"/>
      <c r="AU826" s="105"/>
    </row>
    <row r="827" spans="42:47" x14ac:dyDescent="0.25">
      <c r="AP827" s="105"/>
      <c r="AQ827" s="105"/>
      <c r="AR827" s="105"/>
      <c r="AS827" s="105"/>
      <c r="AT827" s="105"/>
      <c r="AU827" s="105"/>
    </row>
    <row r="828" spans="42:47" x14ac:dyDescent="0.25">
      <c r="AP828" s="105"/>
      <c r="AQ828" s="105"/>
      <c r="AR828" s="105"/>
      <c r="AS828" s="105"/>
      <c r="AT828" s="105"/>
      <c r="AU828" s="105"/>
    </row>
    <row r="829" spans="42:47" x14ac:dyDescent="0.25">
      <c r="AP829" s="105"/>
      <c r="AQ829" s="105"/>
      <c r="AR829" s="105"/>
      <c r="AS829" s="105"/>
      <c r="AT829" s="105"/>
      <c r="AU829" s="105"/>
    </row>
    <row r="830" spans="42:47" x14ac:dyDescent="0.25">
      <c r="AP830" s="105"/>
      <c r="AQ830" s="105"/>
      <c r="AR830" s="105"/>
      <c r="AS830" s="105"/>
      <c r="AT830" s="105"/>
      <c r="AU830" s="105"/>
    </row>
    <row r="831" spans="42:47" x14ac:dyDescent="0.25">
      <c r="AP831" s="105"/>
      <c r="AQ831" s="105"/>
      <c r="AR831" s="105"/>
      <c r="AS831" s="105"/>
      <c r="AT831" s="105"/>
      <c r="AU831" s="105"/>
    </row>
    <row r="832" spans="42:47" x14ac:dyDescent="0.25">
      <c r="AP832" s="105"/>
      <c r="AQ832" s="105"/>
      <c r="AR832" s="105"/>
      <c r="AS832" s="105"/>
      <c r="AT832" s="105"/>
      <c r="AU832" s="105"/>
    </row>
    <row r="833" spans="42:47" x14ac:dyDescent="0.25">
      <c r="AP833" s="105"/>
      <c r="AQ833" s="105"/>
      <c r="AR833" s="105"/>
      <c r="AS833" s="105"/>
      <c r="AT833" s="105"/>
      <c r="AU833" s="105"/>
    </row>
    <row r="834" spans="42:47" x14ac:dyDescent="0.25">
      <c r="AP834" s="105"/>
      <c r="AQ834" s="105"/>
      <c r="AR834" s="105"/>
      <c r="AS834" s="105"/>
      <c r="AT834" s="105"/>
      <c r="AU834" s="105"/>
    </row>
    <row r="835" spans="42:47" x14ac:dyDescent="0.25">
      <c r="AP835" s="105"/>
      <c r="AQ835" s="105"/>
      <c r="AR835" s="105"/>
      <c r="AS835" s="105"/>
      <c r="AT835" s="105"/>
      <c r="AU835" s="105"/>
    </row>
    <row r="836" spans="42:47" x14ac:dyDescent="0.25">
      <c r="AP836" s="105"/>
      <c r="AQ836" s="105"/>
      <c r="AR836" s="105"/>
      <c r="AS836" s="105"/>
      <c r="AT836" s="105"/>
      <c r="AU836" s="105"/>
    </row>
    <row r="837" spans="42:47" x14ac:dyDescent="0.25">
      <c r="AP837" s="105"/>
      <c r="AQ837" s="105"/>
      <c r="AR837" s="105"/>
      <c r="AS837" s="105"/>
      <c r="AT837" s="105"/>
      <c r="AU837" s="105"/>
    </row>
    <row r="838" spans="42:47" x14ac:dyDescent="0.25">
      <c r="AP838" s="105"/>
      <c r="AQ838" s="105"/>
      <c r="AR838" s="105"/>
      <c r="AS838" s="105"/>
      <c r="AT838" s="105"/>
      <c r="AU838" s="105"/>
    </row>
    <row r="839" spans="42:47" x14ac:dyDescent="0.25">
      <c r="AP839" s="105"/>
      <c r="AQ839" s="105"/>
      <c r="AR839" s="105"/>
      <c r="AS839" s="105"/>
      <c r="AT839" s="105"/>
      <c r="AU839" s="105"/>
    </row>
    <row r="840" spans="42:47" x14ac:dyDescent="0.25">
      <c r="AP840" s="105"/>
      <c r="AQ840" s="105"/>
      <c r="AR840" s="105"/>
      <c r="AS840" s="105"/>
      <c r="AT840" s="105"/>
      <c r="AU840" s="105"/>
    </row>
    <row r="841" spans="42:47" x14ac:dyDescent="0.25">
      <c r="AP841" s="105"/>
      <c r="AQ841" s="105"/>
      <c r="AR841" s="105"/>
      <c r="AS841" s="105"/>
      <c r="AT841" s="105"/>
      <c r="AU841" s="105"/>
    </row>
    <row r="842" spans="42:47" x14ac:dyDescent="0.25">
      <c r="AP842" s="105"/>
      <c r="AQ842" s="105"/>
      <c r="AR842" s="105"/>
      <c r="AS842" s="105"/>
      <c r="AT842" s="105"/>
      <c r="AU842" s="105"/>
    </row>
    <row r="843" spans="42:47" x14ac:dyDescent="0.25">
      <c r="AP843" s="105"/>
      <c r="AQ843" s="105"/>
      <c r="AR843" s="105"/>
      <c r="AS843" s="105"/>
      <c r="AT843" s="105"/>
      <c r="AU843" s="105"/>
    </row>
    <row r="844" spans="42:47" x14ac:dyDescent="0.25">
      <c r="AP844" s="105"/>
      <c r="AQ844" s="105"/>
      <c r="AR844" s="105"/>
      <c r="AS844" s="105"/>
      <c r="AT844" s="105"/>
      <c r="AU844" s="105"/>
    </row>
    <row r="845" spans="42:47" x14ac:dyDescent="0.25">
      <c r="AP845" s="105"/>
      <c r="AQ845" s="105"/>
      <c r="AR845" s="105"/>
      <c r="AS845" s="105"/>
      <c r="AT845" s="105"/>
      <c r="AU845" s="105"/>
    </row>
    <row r="846" spans="42:47" x14ac:dyDescent="0.25">
      <c r="AP846" s="105"/>
      <c r="AQ846" s="105"/>
      <c r="AR846" s="105"/>
      <c r="AS846" s="105"/>
      <c r="AT846" s="105"/>
      <c r="AU846" s="105"/>
    </row>
    <row r="847" spans="42:47" x14ac:dyDescent="0.25">
      <c r="AP847" s="105"/>
      <c r="AQ847" s="105"/>
      <c r="AR847" s="105"/>
      <c r="AS847" s="105"/>
      <c r="AT847" s="105"/>
      <c r="AU847" s="105"/>
    </row>
    <row r="848" spans="42:47" x14ac:dyDescent="0.25">
      <c r="AP848" s="105"/>
      <c r="AQ848" s="105"/>
      <c r="AR848" s="105"/>
      <c r="AS848" s="105"/>
      <c r="AT848" s="105"/>
      <c r="AU848" s="105"/>
    </row>
    <row r="849" spans="42:47" x14ac:dyDescent="0.25">
      <c r="AP849" s="105"/>
      <c r="AQ849" s="105"/>
      <c r="AR849" s="105"/>
      <c r="AS849" s="105"/>
      <c r="AT849" s="105"/>
      <c r="AU849" s="105"/>
    </row>
    <row r="850" spans="42:47" x14ac:dyDescent="0.25">
      <c r="AP850" s="105"/>
      <c r="AQ850" s="105"/>
      <c r="AR850" s="105"/>
      <c r="AS850" s="105"/>
      <c r="AT850" s="105"/>
      <c r="AU850" s="105"/>
    </row>
    <row r="851" spans="42:47" x14ac:dyDescent="0.25">
      <c r="AP851" s="105"/>
      <c r="AQ851" s="105"/>
      <c r="AR851" s="105"/>
      <c r="AS851" s="105"/>
      <c r="AT851" s="105"/>
      <c r="AU851" s="105"/>
    </row>
    <row r="852" spans="42:47" x14ac:dyDescent="0.25">
      <c r="AP852" s="105"/>
      <c r="AQ852" s="105"/>
      <c r="AR852" s="105"/>
      <c r="AS852" s="105"/>
      <c r="AT852" s="105"/>
      <c r="AU852" s="105"/>
    </row>
    <row r="853" spans="42:47" x14ac:dyDescent="0.25">
      <c r="AP853" s="105"/>
      <c r="AQ853" s="105"/>
      <c r="AR853" s="105"/>
      <c r="AS853" s="105"/>
      <c r="AT853" s="105"/>
      <c r="AU853" s="105"/>
    </row>
    <row r="854" spans="42:47" x14ac:dyDescent="0.25">
      <c r="AP854" s="105"/>
      <c r="AQ854" s="105"/>
      <c r="AR854" s="105"/>
      <c r="AS854" s="105"/>
      <c r="AT854" s="105"/>
      <c r="AU854" s="105"/>
    </row>
    <row r="855" spans="42:47" x14ac:dyDescent="0.25">
      <c r="AP855" s="105"/>
      <c r="AQ855" s="105"/>
      <c r="AR855" s="105"/>
      <c r="AS855" s="105"/>
      <c r="AT855" s="105"/>
      <c r="AU855" s="105"/>
    </row>
    <row r="856" spans="42:47" x14ac:dyDescent="0.25">
      <c r="AP856" s="105"/>
      <c r="AQ856" s="105"/>
      <c r="AR856" s="105"/>
      <c r="AS856" s="105"/>
      <c r="AT856" s="105"/>
      <c r="AU856" s="105"/>
    </row>
    <row r="857" spans="42:47" x14ac:dyDescent="0.25">
      <c r="AP857" s="105"/>
      <c r="AQ857" s="105"/>
      <c r="AR857" s="105"/>
      <c r="AS857" s="105"/>
      <c r="AT857" s="105"/>
      <c r="AU857" s="105"/>
    </row>
    <row r="858" spans="42:47" x14ac:dyDescent="0.25">
      <c r="AP858" s="105"/>
      <c r="AQ858" s="105"/>
      <c r="AR858" s="105"/>
      <c r="AS858" s="105"/>
      <c r="AT858" s="105"/>
      <c r="AU858" s="105"/>
    </row>
    <row r="859" spans="42:47" x14ac:dyDescent="0.25">
      <c r="AP859" s="105"/>
      <c r="AQ859" s="105"/>
      <c r="AR859" s="105"/>
      <c r="AS859" s="105"/>
      <c r="AT859" s="105"/>
      <c r="AU859" s="105"/>
    </row>
    <row r="860" spans="42:47" x14ac:dyDescent="0.25">
      <c r="AP860" s="105"/>
      <c r="AQ860" s="105"/>
      <c r="AR860" s="105"/>
      <c r="AS860" s="105"/>
      <c r="AT860" s="105"/>
      <c r="AU860" s="105"/>
    </row>
    <row r="861" spans="42:47" x14ac:dyDescent="0.25">
      <c r="AP861" s="105"/>
      <c r="AQ861" s="105"/>
      <c r="AR861" s="105"/>
      <c r="AS861" s="105"/>
      <c r="AT861" s="105"/>
      <c r="AU861" s="105"/>
    </row>
    <row r="862" spans="42:47" x14ac:dyDescent="0.25">
      <c r="AP862" s="105"/>
      <c r="AQ862" s="105"/>
      <c r="AR862" s="105"/>
      <c r="AS862" s="105"/>
      <c r="AT862" s="105"/>
      <c r="AU862" s="105"/>
    </row>
    <row r="863" spans="42:47" x14ac:dyDescent="0.25">
      <c r="AP863" s="105"/>
      <c r="AQ863" s="105"/>
      <c r="AR863" s="105"/>
      <c r="AS863" s="105"/>
      <c r="AT863" s="105"/>
      <c r="AU863" s="105"/>
    </row>
    <row r="864" spans="42:47" x14ac:dyDescent="0.25">
      <c r="AP864" s="105"/>
      <c r="AQ864" s="105"/>
      <c r="AR864" s="105"/>
      <c r="AS864" s="105"/>
      <c r="AT864" s="105"/>
      <c r="AU864" s="105"/>
    </row>
    <row r="865" spans="42:47" x14ac:dyDescent="0.25">
      <c r="AP865" s="105"/>
      <c r="AQ865" s="105"/>
      <c r="AR865" s="105"/>
      <c r="AS865" s="105"/>
      <c r="AT865" s="105"/>
      <c r="AU865" s="105"/>
    </row>
    <row r="866" spans="42:47" x14ac:dyDescent="0.25">
      <c r="AP866" s="105"/>
      <c r="AQ866" s="105"/>
      <c r="AR866" s="105"/>
      <c r="AS866" s="105"/>
      <c r="AT866" s="105"/>
      <c r="AU866" s="105"/>
    </row>
    <row r="867" spans="42:47" x14ac:dyDescent="0.25">
      <c r="AP867" s="105"/>
      <c r="AQ867" s="105"/>
      <c r="AR867" s="105"/>
      <c r="AS867" s="105"/>
      <c r="AT867" s="105"/>
      <c r="AU867" s="105"/>
    </row>
    <row r="868" spans="42:47" x14ac:dyDescent="0.25">
      <c r="AP868" s="105"/>
      <c r="AQ868" s="105"/>
      <c r="AR868" s="105"/>
      <c r="AS868" s="105"/>
      <c r="AT868" s="105"/>
      <c r="AU868" s="105"/>
    </row>
    <row r="869" spans="42:47" x14ac:dyDescent="0.25">
      <c r="AP869" s="105"/>
      <c r="AQ869" s="105"/>
      <c r="AR869" s="105"/>
      <c r="AS869" s="105"/>
      <c r="AT869" s="105"/>
      <c r="AU869" s="105"/>
    </row>
    <row r="870" spans="42:47" x14ac:dyDescent="0.25">
      <c r="AP870" s="105"/>
      <c r="AQ870" s="105"/>
      <c r="AR870" s="105"/>
      <c r="AS870" s="105"/>
      <c r="AT870" s="105"/>
      <c r="AU870" s="105"/>
    </row>
    <row r="871" spans="42:47" x14ac:dyDescent="0.25">
      <c r="AP871" s="105"/>
      <c r="AQ871" s="105"/>
      <c r="AR871" s="105"/>
      <c r="AS871" s="105"/>
      <c r="AT871" s="105"/>
      <c r="AU871" s="105"/>
    </row>
    <row r="872" spans="42:47" x14ac:dyDescent="0.25">
      <c r="AP872" s="105"/>
      <c r="AQ872" s="105"/>
      <c r="AR872" s="105"/>
      <c r="AS872" s="105"/>
      <c r="AT872" s="105"/>
      <c r="AU872" s="105"/>
    </row>
    <row r="873" spans="42:47" x14ac:dyDescent="0.25">
      <c r="AP873" s="105"/>
      <c r="AQ873" s="105"/>
      <c r="AR873" s="105"/>
      <c r="AS873" s="105"/>
      <c r="AT873" s="105"/>
      <c r="AU873" s="105"/>
    </row>
    <row r="874" spans="42:47" x14ac:dyDescent="0.25">
      <c r="AP874" s="105"/>
      <c r="AQ874" s="105"/>
      <c r="AR874" s="105"/>
      <c r="AS874" s="105"/>
      <c r="AT874" s="105"/>
      <c r="AU874" s="105"/>
    </row>
    <row r="875" spans="42:47" x14ac:dyDescent="0.25">
      <c r="AP875" s="105"/>
      <c r="AQ875" s="105"/>
      <c r="AR875" s="105"/>
      <c r="AS875" s="105"/>
      <c r="AT875" s="105"/>
      <c r="AU875" s="105"/>
    </row>
    <row r="876" spans="42:47" x14ac:dyDescent="0.25">
      <c r="AP876" s="105"/>
      <c r="AQ876" s="105"/>
      <c r="AR876" s="105"/>
      <c r="AS876" s="105"/>
      <c r="AT876" s="105"/>
      <c r="AU876" s="105"/>
    </row>
    <row r="877" spans="42:47" x14ac:dyDescent="0.25">
      <c r="AP877" s="105"/>
      <c r="AQ877" s="105"/>
      <c r="AR877" s="105"/>
      <c r="AS877" s="105"/>
      <c r="AT877" s="105"/>
      <c r="AU877" s="105"/>
    </row>
    <row r="878" spans="42:47" x14ac:dyDescent="0.25">
      <c r="AP878" s="105"/>
      <c r="AQ878" s="105"/>
      <c r="AR878" s="105"/>
      <c r="AS878" s="105"/>
      <c r="AT878" s="105"/>
      <c r="AU878" s="105"/>
    </row>
    <row r="879" spans="42:47" x14ac:dyDescent="0.25">
      <c r="AP879" s="105"/>
      <c r="AQ879" s="105"/>
      <c r="AR879" s="105"/>
      <c r="AS879" s="105"/>
      <c r="AT879" s="105"/>
      <c r="AU879" s="105"/>
    </row>
    <row r="880" spans="42:47" x14ac:dyDescent="0.25">
      <c r="AP880" s="105"/>
      <c r="AQ880" s="105"/>
      <c r="AR880" s="105"/>
      <c r="AS880" s="105"/>
      <c r="AT880" s="105"/>
      <c r="AU880" s="105"/>
    </row>
    <row r="881" spans="42:47" x14ac:dyDescent="0.25">
      <c r="AP881" s="105"/>
      <c r="AQ881" s="105"/>
      <c r="AR881" s="105"/>
      <c r="AS881" s="105"/>
      <c r="AT881" s="105"/>
      <c r="AU881" s="105"/>
    </row>
    <row r="882" spans="42:47" x14ac:dyDescent="0.25">
      <c r="AP882" s="105"/>
      <c r="AQ882" s="105"/>
      <c r="AR882" s="105"/>
      <c r="AS882" s="105"/>
      <c r="AT882" s="105"/>
      <c r="AU882" s="105"/>
    </row>
    <row r="883" spans="42:47" x14ac:dyDescent="0.25">
      <c r="AP883" s="105"/>
      <c r="AQ883" s="105"/>
      <c r="AR883" s="105"/>
      <c r="AS883" s="105"/>
      <c r="AT883" s="105"/>
      <c r="AU883" s="105"/>
    </row>
    <row r="884" spans="42:47" x14ac:dyDescent="0.25">
      <c r="AP884" s="105"/>
      <c r="AQ884" s="105"/>
      <c r="AR884" s="105"/>
      <c r="AS884" s="105"/>
      <c r="AT884" s="105"/>
      <c r="AU884" s="105"/>
    </row>
    <row r="885" spans="42:47" x14ac:dyDescent="0.25">
      <c r="AP885" s="105"/>
      <c r="AQ885" s="105"/>
      <c r="AR885" s="105"/>
      <c r="AS885" s="105"/>
      <c r="AT885" s="105"/>
      <c r="AU885" s="105"/>
    </row>
    <row r="886" spans="42:47" x14ac:dyDescent="0.25">
      <c r="AP886" s="105"/>
      <c r="AQ886" s="105"/>
      <c r="AR886" s="105"/>
      <c r="AS886" s="105"/>
      <c r="AT886" s="105"/>
      <c r="AU886" s="105"/>
    </row>
    <row r="887" spans="42:47" x14ac:dyDescent="0.25">
      <c r="AP887" s="105"/>
      <c r="AQ887" s="105"/>
      <c r="AR887" s="105"/>
      <c r="AS887" s="105"/>
      <c r="AT887" s="105"/>
      <c r="AU887" s="105"/>
    </row>
    <row r="888" spans="42:47" x14ac:dyDescent="0.25">
      <c r="AP888" s="105"/>
      <c r="AQ888" s="105"/>
      <c r="AR888" s="105"/>
      <c r="AS888" s="105"/>
      <c r="AT888" s="105"/>
      <c r="AU888" s="105"/>
    </row>
    <row r="889" spans="42:47" x14ac:dyDescent="0.25">
      <c r="AP889" s="105"/>
      <c r="AQ889" s="105"/>
      <c r="AR889" s="105"/>
      <c r="AS889" s="105"/>
      <c r="AT889" s="105"/>
      <c r="AU889" s="105"/>
    </row>
    <row r="890" spans="42:47" x14ac:dyDescent="0.25">
      <c r="AP890" s="105"/>
      <c r="AQ890" s="105"/>
      <c r="AR890" s="105"/>
      <c r="AS890" s="105"/>
      <c r="AT890" s="105"/>
      <c r="AU890" s="105"/>
    </row>
    <row r="891" spans="42:47" x14ac:dyDescent="0.25">
      <c r="AP891" s="105"/>
      <c r="AQ891" s="105"/>
      <c r="AR891" s="105"/>
      <c r="AS891" s="105"/>
      <c r="AT891" s="105"/>
      <c r="AU891" s="105"/>
    </row>
    <row r="892" spans="42:47" x14ac:dyDescent="0.25">
      <c r="AP892" s="105"/>
      <c r="AQ892" s="105"/>
      <c r="AR892" s="105"/>
      <c r="AS892" s="105"/>
      <c r="AT892" s="105"/>
      <c r="AU892" s="105"/>
    </row>
    <row r="893" spans="42:47" x14ac:dyDescent="0.25">
      <c r="AP893" s="105"/>
      <c r="AQ893" s="105"/>
      <c r="AR893" s="105"/>
      <c r="AS893" s="105"/>
      <c r="AT893" s="105"/>
      <c r="AU893" s="105"/>
    </row>
    <row r="894" spans="42:47" x14ac:dyDescent="0.25">
      <c r="AP894" s="105"/>
      <c r="AQ894" s="105"/>
      <c r="AR894" s="105"/>
      <c r="AS894" s="105"/>
      <c r="AT894" s="105"/>
      <c r="AU894" s="105"/>
    </row>
    <row r="895" spans="42:47" x14ac:dyDescent="0.25">
      <c r="AP895" s="105"/>
      <c r="AQ895" s="105"/>
      <c r="AR895" s="105"/>
      <c r="AS895" s="105"/>
      <c r="AT895" s="105"/>
      <c r="AU895" s="105"/>
    </row>
    <row r="896" spans="42:47" x14ac:dyDescent="0.25">
      <c r="AP896" s="105"/>
      <c r="AQ896" s="105"/>
      <c r="AR896" s="105"/>
      <c r="AS896" s="105"/>
      <c r="AT896" s="105"/>
      <c r="AU896" s="105"/>
    </row>
    <row r="897" spans="42:47" x14ac:dyDescent="0.25">
      <c r="AP897" s="105"/>
      <c r="AQ897" s="105"/>
      <c r="AR897" s="105"/>
      <c r="AS897" s="105"/>
      <c r="AT897" s="105"/>
      <c r="AU897" s="105"/>
    </row>
    <row r="898" spans="42:47" x14ac:dyDescent="0.25">
      <c r="AP898" s="105"/>
      <c r="AQ898" s="105"/>
      <c r="AR898" s="105"/>
      <c r="AS898" s="105"/>
      <c r="AT898" s="105"/>
      <c r="AU898" s="105"/>
    </row>
    <row r="899" spans="42:47" x14ac:dyDescent="0.25">
      <c r="AP899" s="105"/>
      <c r="AQ899" s="105"/>
      <c r="AR899" s="105"/>
      <c r="AS899" s="105"/>
      <c r="AT899" s="105"/>
      <c r="AU899" s="105"/>
    </row>
    <row r="900" spans="42:47" x14ac:dyDescent="0.25">
      <c r="AP900" s="105"/>
      <c r="AQ900" s="105"/>
      <c r="AR900" s="105"/>
      <c r="AS900" s="105"/>
      <c r="AT900" s="105"/>
      <c r="AU900" s="105"/>
    </row>
    <row r="901" spans="42:47" x14ac:dyDescent="0.25">
      <c r="AP901" s="105"/>
      <c r="AQ901" s="105"/>
      <c r="AR901" s="105"/>
      <c r="AS901" s="105"/>
      <c r="AT901" s="105"/>
      <c r="AU901" s="105"/>
    </row>
    <row r="902" spans="42:47" x14ac:dyDescent="0.25">
      <c r="AP902" s="105"/>
      <c r="AQ902" s="105"/>
      <c r="AR902" s="105"/>
      <c r="AS902" s="105"/>
      <c r="AT902" s="105"/>
      <c r="AU902" s="105"/>
    </row>
    <row r="903" spans="42:47" x14ac:dyDescent="0.25">
      <c r="AP903" s="105"/>
      <c r="AQ903" s="105"/>
      <c r="AR903" s="105"/>
      <c r="AS903" s="105"/>
      <c r="AT903" s="105"/>
      <c r="AU903" s="105"/>
    </row>
    <row r="904" spans="42:47" x14ac:dyDescent="0.25">
      <c r="AP904" s="105"/>
      <c r="AQ904" s="105"/>
      <c r="AR904" s="105"/>
      <c r="AS904" s="105"/>
      <c r="AT904" s="105"/>
      <c r="AU904" s="105"/>
    </row>
    <row r="905" spans="42:47" x14ac:dyDescent="0.25">
      <c r="AP905" s="105"/>
      <c r="AQ905" s="105"/>
      <c r="AR905" s="105"/>
      <c r="AS905" s="105"/>
      <c r="AT905" s="105"/>
      <c r="AU905" s="105"/>
    </row>
    <row r="906" spans="42:47" x14ac:dyDescent="0.25">
      <c r="AP906" s="105"/>
      <c r="AQ906" s="105"/>
      <c r="AR906" s="105"/>
      <c r="AS906" s="105"/>
      <c r="AT906" s="105"/>
      <c r="AU906" s="105"/>
    </row>
    <row r="907" spans="42:47" x14ac:dyDescent="0.25">
      <c r="AP907" s="105"/>
      <c r="AQ907" s="105"/>
      <c r="AR907" s="105"/>
      <c r="AS907" s="105"/>
      <c r="AT907" s="105"/>
      <c r="AU907" s="105"/>
    </row>
    <row r="908" spans="42:47" x14ac:dyDescent="0.25">
      <c r="AP908" s="105"/>
      <c r="AQ908" s="105"/>
      <c r="AR908" s="105"/>
      <c r="AS908" s="105"/>
      <c r="AT908" s="105"/>
      <c r="AU908" s="105"/>
    </row>
    <row r="909" spans="42:47" x14ac:dyDescent="0.25">
      <c r="AP909" s="105"/>
      <c r="AQ909" s="105"/>
      <c r="AR909" s="105"/>
      <c r="AS909" s="105"/>
      <c r="AT909" s="105"/>
      <c r="AU909" s="105"/>
    </row>
    <row r="910" spans="42:47" x14ac:dyDescent="0.25">
      <c r="AP910" s="105"/>
      <c r="AQ910" s="105"/>
      <c r="AR910" s="105"/>
      <c r="AS910" s="105"/>
      <c r="AT910" s="105"/>
      <c r="AU910" s="105"/>
    </row>
  </sheetData>
  <sortState ref="P1:T2">
    <sortCondition descending="1" ref="P1"/>
  </sortState>
  <mergeCells count="17">
    <mergeCell ref="P2:T2"/>
    <mergeCell ref="P3:T3"/>
    <mergeCell ref="A6:A9"/>
    <mergeCell ref="C2:D2"/>
    <mergeCell ref="C3:D3"/>
    <mergeCell ref="F2:I2"/>
    <mergeCell ref="F3:I3"/>
    <mergeCell ref="K2:N2"/>
    <mergeCell ref="K3:N3"/>
    <mergeCell ref="AP3:AU3"/>
    <mergeCell ref="AM3:AN3"/>
    <mergeCell ref="V2:Y2"/>
    <mergeCell ref="V3:Y3"/>
    <mergeCell ref="AA3:AB3"/>
    <mergeCell ref="AD3:AE3"/>
    <mergeCell ref="AG3:AH3"/>
    <mergeCell ref="AJ3:AK3"/>
  </mergeCells>
  <hyperlinks>
    <hyperlink ref="A11" location="Absecon!A1" display="Absecon"/>
    <hyperlink ref="A12" location="'Atlantic City'!A1" display="Atlantic City"/>
    <hyperlink ref="A13" location="Brigantine!A1" display="Brigantine"/>
    <hyperlink ref="A14" location="'Buena Borough'!A1" display="Buena Borough"/>
    <hyperlink ref="A15" location="'Buena Vista'!A1" display="Buena Vista"/>
    <hyperlink ref="A16" location="'Corbin City'!A1" display="Corbin City"/>
    <hyperlink ref="A17" location="'Egg Harbor City'!A1" display="Egg Harbor City"/>
    <hyperlink ref="A18" location="'Egg Harbor Twp'!A1" display="Egg Harbor Twp."/>
    <hyperlink ref="A19" location="'Estell Manor'!A1" display="Estell Manor"/>
    <hyperlink ref="A20" location="Folsom!A1" display="Folsom"/>
    <hyperlink ref="A21" location="'Galloway Twp'!A1" display="Galloway Twp."/>
    <hyperlink ref="A22" location="'Hamilton Twp'!A1" display="Hamilton Twp."/>
    <hyperlink ref="A23" location="Hammonton!A1" display="Hammonton"/>
    <hyperlink ref="A24" location="Linwood!A1" display="Linwood"/>
    <hyperlink ref="A25" location="Longport!A1" display="Longport"/>
    <hyperlink ref="A26" location="Margate!A1" display="Margate"/>
    <hyperlink ref="A27" location="Mullica!A1" display="Mullica"/>
    <hyperlink ref="A28" location="Northfield!A1" display="Northfield"/>
    <hyperlink ref="A29" location="Pleasantville!A1" display="Pleasantville"/>
    <hyperlink ref="A30" location="'Port Republic'!A1" display="Port Republic"/>
    <hyperlink ref="A31" location="'Somers Point'!A1" display="Somers Point"/>
    <hyperlink ref="A32" location="Ventnor!A1" display="Ventnor"/>
    <hyperlink ref="A33" location="Weymouth!A1" display="Weymouth"/>
  </hyperlink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2" manualBreakCount="2">
    <brk id="15" max="1048575" man="1"/>
    <brk id="29" max="3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6"/>
  <sheetViews>
    <sheetView zoomScale="75" zoomScaleNormal="75" workbookViewId="0">
      <selection activeCell="F14" sqref="F14"/>
    </sheetView>
  </sheetViews>
  <sheetFormatPr defaultRowHeight="15" x14ac:dyDescent="0.25"/>
  <cols>
    <col min="1" max="1" width="13.42578125" customWidth="1"/>
    <col min="2" max="2" width="1.7109375" customWidth="1"/>
    <col min="3" max="4" width="13.42578125" customWidth="1"/>
    <col min="5" max="5" width="1.7109375" customWidth="1"/>
    <col min="6" max="9" width="12.140625" customWidth="1"/>
    <col min="10" max="10" width="1.7109375" customWidth="1"/>
    <col min="11" max="12" width="12.140625" customWidth="1"/>
    <col min="13" max="13" width="1.7109375" customWidth="1"/>
    <col min="14" max="15" width="12.140625" customWidth="1"/>
    <col min="16" max="16" width="1.7109375" customWidth="1"/>
    <col min="17" max="21" width="13.42578125" customWidth="1"/>
    <col min="22" max="22" width="1.7109375" customWidth="1"/>
    <col min="23" max="25" width="13.42578125" customWidth="1"/>
    <col min="26" max="26" width="1.7109375" customWidth="1"/>
    <col min="27" max="28" width="13.42578125" customWidth="1"/>
    <col min="29" max="29" width="1.7109375" customWidth="1"/>
    <col min="30" max="31" width="12.140625" customWidth="1"/>
    <col min="32" max="32" width="1.7109375" customWidth="1"/>
    <col min="33" max="50" width="13.42578125" customWidth="1"/>
  </cols>
  <sheetData>
    <row r="2" spans="1:37" x14ac:dyDescent="0.25">
      <c r="C2" s="124" t="s">
        <v>18</v>
      </c>
      <c r="D2" s="124"/>
      <c r="E2" s="1"/>
      <c r="F2" s="124" t="s">
        <v>17</v>
      </c>
      <c r="G2" s="124"/>
      <c r="H2" s="124"/>
      <c r="I2" s="124"/>
      <c r="Q2" s="12"/>
      <c r="R2" s="12"/>
      <c r="S2" s="12"/>
      <c r="T2" s="12"/>
      <c r="U2" s="12"/>
      <c r="W2" s="124" t="s">
        <v>117</v>
      </c>
      <c r="X2" s="124"/>
      <c r="Y2" s="124"/>
      <c r="AA2" s="124" t="s">
        <v>309</v>
      </c>
      <c r="AB2" s="124"/>
    </row>
    <row r="3" spans="1:37" ht="15.75" thickBot="1" x14ac:dyDescent="0.3">
      <c r="C3" s="124" t="s">
        <v>4</v>
      </c>
      <c r="D3" s="124"/>
      <c r="E3" s="1"/>
      <c r="F3" s="124" t="s">
        <v>4</v>
      </c>
      <c r="G3" s="124"/>
      <c r="H3" s="124"/>
      <c r="I3" s="124"/>
      <c r="K3" s="124" t="s">
        <v>82</v>
      </c>
      <c r="L3" s="124"/>
      <c r="M3" s="12"/>
      <c r="N3" s="124" t="s">
        <v>87</v>
      </c>
      <c r="O3" s="124"/>
      <c r="Q3" s="124" t="s">
        <v>117</v>
      </c>
      <c r="R3" s="124"/>
      <c r="S3" s="124"/>
      <c r="T3" s="124"/>
      <c r="U3" s="124"/>
      <c r="V3" s="1"/>
      <c r="W3" s="124" t="s">
        <v>129</v>
      </c>
      <c r="X3" s="124"/>
      <c r="Y3" s="124"/>
      <c r="AA3" s="124" t="s">
        <v>137</v>
      </c>
      <c r="AB3" s="124"/>
      <c r="AD3" s="124" t="s">
        <v>98</v>
      </c>
      <c r="AE3" s="124"/>
    </row>
    <row r="4" spans="1:37" x14ac:dyDescent="0.25">
      <c r="C4" s="57"/>
      <c r="D4" s="59"/>
      <c r="F4" s="57"/>
      <c r="G4" s="58"/>
      <c r="H4" s="58"/>
      <c r="I4" s="59"/>
      <c r="K4" s="60"/>
      <c r="L4" s="62"/>
      <c r="M4" s="55"/>
      <c r="N4" s="60"/>
      <c r="O4" s="62"/>
      <c r="Q4" s="3" t="s">
        <v>100</v>
      </c>
      <c r="R4" s="7" t="s">
        <v>100</v>
      </c>
      <c r="S4" s="7"/>
      <c r="T4" s="7"/>
      <c r="U4" s="4"/>
      <c r="V4" s="1"/>
      <c r="W4" s="3" t="s">
        <v>100</v>
      </c>
      <c r="X4" s="7"/>
      <c r="Y4" s="4"/>
      <c r="AA4" s="3"/>
      <c r="AB4" s="4"/>
      <c r="AD4" s="60"/>
      <c r="AE4" s="62"/>
      <c r="AG4" s="91"/>
      <c r="AH4" s="92"/>
      <c r="AI4" s="92"/>
      <c r="AJ4" s="92"/>
      <c r="AK4" s="93"/>
    </row>
    <row r="5" spans="1:37" x14ac:dyDescent="0.25">
      <c r="C5" s="13" t="str">
        <f>+'Lead Sheet'!C6</f>
        <v>Bob</v>
      </c>
      <c r="D5" s="14" t="str">
        <f>+'Lead Sheet'!D6</f>
        <v xml:space="preserve">Mike </v>
      </c>
      <c r="E5" s="1"/>
      <c r="F5" s="13" t="str">
        <f>+'Lead Sheet'!F6</f>
        <v xml:space="preserve"> R. Bruce </v>
      </c>
      <c r="G5" s="11" t="str">
        <f>+'Lead Sheet'!G6</f>
        <v xml:space="preserve"> Matthew W. </v>
      </c>
      <c r="H5" s="11" t="str">
        <f>+'Lead Sheet'!H6</f>
        <v xml:space="preserve">Erik </v>
      </c>
      <c r="I5" s="14" t="str">
        <f>+'Lead Sheet'!I6</f>
        <v xml:space="preserve"> Antwan </v>
      </c>
      <c r="J5" s="1"/>
      <c r="K5" s="35" t="str">
        <f>+'Lead Sheet'!AA6</f>
        <v xml:space="preserve">Susan M. </v>
      </c>
      <c r="L5" s="36" t="str">
        <f>+'Lead Sheet'!AB6</f>
        <v xml:space="preserve">Dennis </v>
      </c>
      <c r="M5" s="34"/>
      <c r="N5" s="35" t="str">
        <f>+'Lead Sheet'!AD6</f>
        <v xml:space="preserve">Nick </v>
      </c>
      <c r="O5" s="36" t="str">
        <f>+'Lead Sheet'!AE6</f>
        <v xml:space="preserve">Amy </v>
      </c>
      <c r="Q5" s="13" t="s">
        <v>169</v>
      </c>
      <c r="R5" s="11" t="s">
        <v>169</v>
      </c>
      <c r="S5" s="11" t="s">
        <v>314</v>
      </c>
      <c r="T5" s="11" t="s">
        <v>315</v>
      </c>
      <c r="U5" s="14" t="s">
        <v>316</v>
      </c>
      <c r="V5" s="1"/>
      <c r="W5" s="13" t="s">
        <v>169</v>
      </c>
      <c r="X5" s="11" t="s">
        <v>320</v>
      </c>
      <c r="Y5" s="14" t="s">
        <v>195</v>
      </c>
      <c r="AA5" s="80" t="s">
        <v>323</v>
      </c>
      <c r="AB5" s="81" t="s">
        <v>324</v>
      </c>
      <c r="AD5" s="35"/>
      <c r="AE5" s="36"/>
      <c r="AG5" s="95" t="s">
        <v>65</v>
      </c>
      <c r="AH5" s="96" t="s">
        <v>65</v>
      </c>
      <c r="AI5" s="96" t="s">
        <v>65</v>
      </c>
      <c r="AJ5" s="96" t="s">
        <v>65</v>
      </c>
      <c r="AK5" s="97" t="s">
        <v>65</v>
      </c>
    </row>
    <row r="6" spans="1:37" x14ac:dyDescent="0.25">
      <c r="C6" s="13" t="str">
        <f>+'Lead Sheet'!C7</f>
        <v>Andrzejczak</v>
      </c>
      <c r="D6" s="14" t="str">
        <f>+'Lead Sheet'!D7</f>
        <v>Testa</v>
      </c>
      <c r="E6" s="1"/>
      <c r="F6" s="13" t="str">
        <f>+'Lead Sheet'!F7</f>
        <v>Land</v>
      </c>
      <c r="G6" s="11" t="str">
        <f>+'Lead Sheet'!G7</f>
        <v>Milam</v>
      </c>
      <c r="H6" s="11" t="str">
        <f>+'Lead Sheet'!H7</f>
        <v>Simonsen</v>
      </c>
      <c r="I6" s="14" t="str">
        <f>+'Lead Sheet'!I7</f>
        <v>McClellan</v>
      </c>
      <c r="J6" s="1"/>
      <c r="K6" s="35" t="str">
        <f>+'Lead Sheet'!AA7</f>
        <v>Korngut</v>
      </c>
      <c r="L6" s="36" t="str">
        <f>+'Lead Sheet'!AB7</f>
        <v>Levinson</v>
      </c>
      <c r="M6" s="34"/>
      <c r="N6" s="35" t="str">
        <f>+'Lead Sheet'!AD7</f>
        <v>Polito</v>
      </c>
      <c r="O6" s="36" t="str">
        <f>+'Lead Sheet'!AE7</f>
        <v>Gatto</v>
      </c>
      <c r="Q6" s="13" t="s">
        <v>170</v>
      </c>
      <c r="R6" s="11" t="s">
        <v>170</v>
      </c>
      <c r="S6" s="11" t="s">
        <v>310</v>
      </c>
      <c r="T6" s="11" t="s">
        <v>311</v>
      </c>
      <c r="U6" s="14" t="s">
        <v>312</v>
      </c>
      <c r="V6" s="1"/>
      <c r="W6" s="13" t="s">
        <v>170</v>
      </c>
      <c r="X6" s="11" t="s">
        <v>318</v>
      </c>
      <c r="Y6" s="14" t="s">
        <v>319</v>
      </c>
      <c r="AA6" s="13" t="s">
        <v>321</v>
      </c>
      <c r="AB6" s="81" t="s">
        <v>322</v>
      </c>
      <c r="AD6" s="35" t="str">
        <f>+'Lead Sheet'!$AM$7</f>
        <v>Yes</v>
      </c>
      <c r="AE6" s="36" t="str">
        <f>+'Lead Sheet'!$AN$7</f>
        <v>No</v>
      </c>
      <c r="AG6" s="95" t="s">
        <v>573</v>
      </c>
      <c r="AH6" s="96" t="s">
        <v>574</v>
      </c>
      <c r="AI6" s="96" t="s">
        <v>575</v>
      </c>
      <c r="AJ6" s="96" t="s">
        <v>594</v>
      </c>
      <c r="AK6" s="97" t="s">
        <v>576</v>
      </c>
    </row>
    <row r="7" spans="1:37" x14ac:dyDescent="0.25">
      <c r="C7" s="13" t="str">
        <f>+'Lead Sheet'!C8</f>
        <v>Democratic</v>
      </c>
      <c r="D7" s="14" t="str">
        <f>+'Lead Sheet'!D8</f>
        <v>Republican</v>
      </c>
      <c r="E7" s="1"/>
      <c r="F7" s="13" t="str">
        <f>+'Lead Sheet'!F8</f>
        <v>Democratic</v>
      </c>
      <c r="G7" s="11" t="str">
        <f>+'Lead Sheet'!G8</f>
        <v>Democratic</v>
      </c>
      <c r="H7" s="11" t="str">
        <f>+'Lead Sheet'!H8</f>
        <v>Republican</v>
      </c>
      <c r="I7" s="14" t="str">
        <f>+'Lead Sheet'!I8</f>
        <v>Republican</v>
      </c>
      <c r="J7" s="1"/>
      <c r="K7" s="35" t="str">
        <f>+'Lead Sheet'!AA8</f>
        <v>Democratic</v>
      </c>
      <c r="L7" s="36" t="str">
        <f>+'Lead Sheet'!AB8</f>
        <v>Republican</v>
      </c>
      <c r="M7" s="34"/>
      <c r="N7" s="35" t="str">
        <f>+'Lead Sheet'!AD8</f>
        <v>Democratic</v>
      </c>
      <c r="O7" s="36" t="str">
        <f>+'Lead Sheet'!AE8</f>
        <v>Republican</v>
      </c>
      <c r="Q7" s="13" t="s">
        <v>19</v>
      </c>
      <c r="R7" s="11" t="s">
        <v>19</v>
      </c>
      <c r="S7" s="11" t="s">
        <v>20</v>
      </c>
      <c r="T7" s="11" t="s">
        <v>20</v>
      </c>
      <c r="U7" s="14"/>
      <c r="V7" s="1"/>
      <c r="W7" s="13" t="s">
        <v>19</v>
      </c>
      <c r="X7" s="11" t="s">
        <v>20</v>
      </c>
      <c r="Y7" s="14" t="s">
        <v>317</v>
      </c>
      <c r="AA7" s="13"/>
      <c r="AB7" s="14"/>
      <c r="AD7" s="35"/>
      <c r="AE7" s="36"/>
      <c r="AG7" s="95" t="s">
        <v>578</v>
      </c>
      <c r="AH7" s="96" t="s">
        <v>579</v>
      </c>
      <c r="AI7" s="96" t="s">
        <v>578</v>
      </c>
      <c r="AJ7" s="96" t="s">
        <v>578</v>
      </c>
      <c r="AK7" s="97" t="s">
        <v>578</v>
      </c>
    </row>
    <row r="8" spans="1:37" ht="15.75" thickBot="1" x14ac:dyDescent="0.3">
      <c r="C8" s="18"/>
      <c r="D8" s="21"/>
      <c r="F8" s="18"/>
      <c r="G8" s="19"/>
      <c r="H8" s="19"/>
      <c r="I8" s="21"/>
      <c r="K8" s="37"/>
      <c r="L8" s="39"/>
      <c r="M8" s="34"/>
      <c r="N8" s="37"/>
      <c r="O8" s="39"/>
      <c r="Q8" s="5"/>
      <c r="R8" s="8"/>
      <c r="S8" s="8"/>
      <c r="T8" s="8"/>
      <c r="U8" s="6"/>
      <c r="V8" s="1"/>
      <c r="W8" s="5"/>
      <c r="X8" s="8"/>
      <c r="Y8" s="6"/>
      <c r="AA8" s="5"/>
      <c r="AB8" s="6"/>
      <c r="AD8" s="37"/>
      <c r="AE8" s="39"/>
      <c r="AG8" s="98"/>
      <c r="AH8" s="99"/>
      <c r="AI8" s="99"/>
      <c r="AJ8" s="99"/>
      <c r="AK8" s="100"/>
    </row>
    <row r="9" spans="1:37" ht="5.0999999999999996" customHeight="1" x14ac:dyDescent="0.25">
      <c r="AG9" s="30"/>
      <c r="AH9" s="30"/>
      <c r="AI9" s="30"/>
      <c r="AJ9" s="30"/>
      <c r="AK9" s="30"/>
    </row>
    <row r="10" spans="1:37" x14ac:dyDescent="0.25">
      <c r="A10" t="s">
        <v>1</v>
      </c>
      <c r="C10" s="25">
        <v>188</v>
      </c>
      <c r="D10" s="25">
        <v>350</v>
      </c>
      <c r="F10" s="25">
        <v>167</v>
      </c>
      <c r="G10" s="25">
        <v>164</v>
      </c>
      <c r="H10" s="25">
        <v>364</v>
      </c>
      <c r="I10" s="25">
        <v>351</v>
      </c>
      <c r="K10" s="25">
        <v>115</v>
      </c>
      <c r="L10" s="25">
        <v>415</v>
      </c>
      <c r="N10" s="25">
        <v>111</v>
      </c>
      <c r="O10" s="25">
        <v>407</v>
      </c>
      <c r="Q10" s="27"/>
      <c r="R10" s="27"/>
      <c r="S10" s="25">
        <v>397</v>
      </c>
      <c r="T10" s="25">
        <v>227</v>
      </c>
      <c r="U10" s="25">
        <v>330</v>
      </c>
      <c r="W10" s="26"/>
      <c r="X10" s="25">
        <v>384</v>
      </c>
      <c r="Y10" s="25">
        <v>140</v>
      </c>
      <c r="AA10" s="25">
        <v>138</v>
      </c>
      <c r="AB10" s="25">
        <v>224</v>
      </c>
      <c r="AD10" s="25">
        <v>278</v>
      </c>
      <c r="AE10" s="25">
        <v>210</v>
      </c>
      <c r="AG10" s="41">
        <v>557</v>
      </c>
      <c r="AH10" s="41">
        <v>73</v>
      </c>
      <c r="AI10" s="41">
        <v>28</v>
      </c>
      <c r="AJ10" s="41">
        <v>0</v>
      </c>
      <c r="AK10" s="41">
        <f>+SUM(AG10:AJ10)</f>
        <v>658</v>
      </c>
    </row>
    <row r="11" spans="1:37" ht="15.75" thickBot="1" x14ac:dyDescent="0.3"/>
    <row r="12" spans="1:37" ht="15.75" thickBot="1" x14ac:dyDescent="0.3">
      <c r="A12" s="43" t="s">
        <v>65</v>
      </c>
      <c r="B12" s="24"/>
      <c r="C12" s="28">
        <f>+C10</f>
        <v>188</v>
      </c>
      <c r="D12" s="28">
        <f>+D10</f>
        <v>350</v>
      </c>
      <c r="F12" s="28">
        <f>+F10</f>
        <v>167</v>
      </c>
      <c r="G12" s="28">
        <f>+G10</f>
        <v>164</v>
      </c>
      <c r="H12" s="28">
        <f>+H10</f>
        <v>364</v>
      </c>
      <c r="I12" s="28">
        <f>+I10</f>
        <v>351</v>
      </c>
      <c r="K12" s="28">
        <f>+K10</f>
        <v>115</v>
      </c>
      <c r="L12" s="28">
        <f>+L10</f>
        <v>415</v>
      </c>
      <c r="N12" s="28">
        <f>+N10</f>
        <v>111</v>
      </c>
      <c r="O12" s="28">
        <f>+O10</f>
        <v>407</v>
      </c>
      <c r="Q12" s="28">
        <f>+Q10</f>
        <v>0</v>
      </c>
      <c r="R12" s="28">
        <f>+R10</f>
        <v>0</v>
      </c>
      <c r="S12" s="28">
        <f>+S10</f>
        <v>397</v>
      </c>
      <c r="T12" s="28">
        <f>+T10</f>
        <v>227</v>
      </c>
      <c r="U12" s="28">
        <f>+U10</f>
        <v>330</v>
      </c>
      <c r="W12" s="28">
        <f>+W10</f>
        <v>0</v>
      </c>
      <c r="X12" s="28">
        <f>+X10</f>
        <v>384</v>
      </c>
      <c r="Y12" s="28">
        <f>+Y10</f>
        <v>140</v>
      </c>
      <c r="AA12" s="28">
        <f>+AA10</f>
        <v>138</v>
      </c>
      <c r="AB12" s="28">
        <f>+AB10</f>
        <v>224</v>
      </c>
      <c r="AD12" s="28">
        <f>+AD10</f>
        <v>278</v>
      </c>
      <c r="AE12" s="28">
        <f>+AE10</f>
        <v>210</v>
      </c>
      <c r="AG12" s="28">
        <f t="shared" ref="AG12:AK12" si="0">+AG10</f>
        <v>557</v>
      </c>
      <c r="AH12" s="28">
        <f t="shared" si="0"/>
        <v>73</v>
      </c>
      <c r="AI12" s="28">
        <f t="shared" si="0"/>
        <v>28</v>
      </c>
      <c r="AJ12" s="28">
        <f t="shared" si="0"/>
        <v>0</v>
      </c>
      <c r="AK12" s="28">
        <f t="shared" si="0"/>
        <v>658</v>
      </c>
    </row>
    <row r="13" spans="1:37" x14ac:dyDescent="0.25">
      <c r="A13" s="44" t="s">
        <v>66</v>
      </c>
      <c r="B13" s="24"/>
      <c r="C13" s="72">
        <v>25</v>
      </c>
      <c r="D13" s="72">
        <v>46</v>
      </c>
      <c r="E13" s="114"/>
      <c r="F13" s="72">
        <v>22</v>
      </c>
      <c r="G13" s="72">
        <v>24</v>
      </c>
      <c r="H13" s="72">
        <v>47</v>
      </c>
      <c r="I13" s="72">
        <v>44</v>
      </c>
      <c r="J13" s="114">
        <v>19</v>
      </c>
      <c r="K13" s="72">
        <v>19</v>
      </c>
      <c r="L13" s="72">
        <v>54</v>
      </c>
      <c r="M13" s="114"/>
      <c r="N13" s="72">
        <v>19</v>
      </c>
      <c r="O13" s="72">
        <v>50</v>
      </c>
      <c r="P13" s="114"/>
      <c r="Q13" s="72"/>
      <c r="R13" s="72"/>
      <c r="S13" s="72">
        <v>56</v>
      </c>
      <c r="T13" s="72">
        <v>39</v>
      </c>
      <c r="U13" s="72">
        <v>34</v>
      </c>
      <c r="V13" s="114"/>
      <c r="W13" s="72"/>
      <c r="X13" s="72">
        <v>41</v>
      </c>
      <c r="Y13" s="72">
        <v>31</v>
      </c>
      <c r="Z13" s="114"/>
      <c r="AA13" s="72">
        <v>26</v>
      </c>
      <c r="AB13" s="72">
        <v>36</v>
      </c>
      <c r="AC13" s="114"/>
      <c r="AD13" s="72">
        <v>42</v>
      </c>
      <c r="AE13" s="72">
        <v>25</v>
      </c>
    </row>
    <row r="14" spans="1:37" x14ac:dyDescent="0.25">
      <c r="A14" s="45" t="s">
        <v>67</v>
      </c>
      <c r="B14" s="24"/>
      <c r="C14" s="73">
        <v>6</v>
      </c>
      <c r="D14" s="73">
        <v>19</v>
      </c>
      <c r="E14" s="114"/>
      <c r="F14" s="73">
        <v>6</v>
      </c>
      <c r="G14" s="73">
        <v>5</v>
      </c>
      <c r="H14" s="73">
        <v>18</v>
      </c>
      <c r="I14" s="73">
        <v>17</v>
      </c>
      <c r="J14" s="114"/>
      <c r="K14" s="73">
        <v>6</v>
      </c>
      <c r="L14" s="73">
        <v>20</v>
      </c>
      <c r="M14" s="114"/>
      <c r="N14" s="73">
        <v>6</v>
      </c>
      <c r="O14" s="73">
        <v>19</v>
      </c>
      <c r="P14" s="114"/>
      <c r="Q14" s="73"/>
      <c r="R14" s="73"/>
      <c r="S14" s="73">
        <v>20</v>
      </c>
      <c r="T14" s="73">
        <v>4</v>
      </c>
      <c r="U14" s="73">
        <v>21</v>
      </c>
      <c r="V14" s="114"/>
      <c r="W14" s="73"/>
      <c r="X14" s="73">
        <v>21</v>
      </c>
      <c r="Y14" s="73">
        <v>7</v>
      </c>
      <c r="Z14" s="114"/>
      <c r="AA14" s="73">
        <v>5</v>
      </c>
      <c r="AB14" s="73">
        <v>16</v>
      </c>
      <c r="AC14" s="114"/>
      <c r="AD14" s="73">
        <v>10</v>
      </c>
      <c r="AE14" s="73">
        <v>13</v>
      </c>
    </row>
    <row r="15" spans="1:37" ht="15.75" thickBot="1" x14ac:dyDescent="0.3">
      <c r="A15" s="46" t="s">
        <v>68</v>
      </c>
      <c r="B15" s="24"/>
      <c r="C15" s="74">
        <v>0</v>
      </c>
      <c r="D15" s="74">
        <v>0</v>
      </c>
      <c r="E15" s="114"/>
      <c r="F15" s="74">
        <v>0</v>
      </c>
      <c r="G15" s="74">
        <v>0</v>
      </c>
      <c r="H15" s="74">
        <v>0</v>
      </c>
      <c r="I15" s="74">
        <v>0</v>
      </c>
      <c r="J15" s="114"/>
      <c r="K15" s="74">
        <v>0</v>
      </c>
      <c r="L15" s="74">
        <v>0</v>
      </c>
      <c r="M15" s="114"/>
      <c r="N15" s="74">
        <v>0</v>
      </c>
      <c r="O15" s="74">
        <v>0</v>
      </c>
      <c r="P15" s="114"/>
      <c r="Q15" s="74"/>
      <c r="R15" s="74"/>
      <c r="S15" s="74">
        <v>0</v>
      </c>
      <c r="T15" s="74">
        <v>0</v>
      </c>
      <c r="U15" s="74">
        <v>0</v>
      </c>
      <c r="V15" s="114"/>
      <c r="W15" s="74"/>
      <c r="X15" s="74">
        <v>0</v>
      </c>
      <c r="Y15" s="74">
        <v>0</v>
      </c>
      <c r="Z15" s="114"/>
      <c r="AA15" s="74">
        <v>0</v>
      </c>
      <c r="AB15" s="74">
        <v>0</v>
      </c>
      <c r="AC15" s="114"/>
      <c r="AD15" s="74">
        <v>0</v>
      </c>
      <c r="AE15" s="74">
        <v>0</v>
      </c>
    </row>
    <row r="16" spans="1:37" ht="15.75" thickBot="1" x14ac:dyDescent="0.3">
      <c r="A16" s="43" t="s">
        <v>69</v>
      </c>
      <c r="B16" s="24"/>
      <c r="C16" s="28">
        <f>+SUM(C12:C15)</f>
        <v>219</v>
      </c>
      <c r="D16" s="28">
        <f>+SUM(D12:D15)</f>
        <v>415</v>
      </c>
      <c r="F16" s="28">
        <f>+SUM(F12:F15)</f>
        <v>195</v>
      </c>
      <c r="G16" s="28">
        <f>+SUM(G12:G15)</f>
        <v>193</v>
      </c>
      <c r="H16" s="28">
        <f>+SUM(H12:H15)</f>
        <v>429</v>
      </c>
      <c r="I16" s="28">
        <f>+SUM(I12:I15)</f>
        <v>412</v>
      </c>
      <c r="K16" s="28">
        <f>+SUM(K12:K15)</f>
        <v>140</v>
      </c>
      <c r="L16" s="28">
        <f>+SUM(L12:L15)</f>
        <v>489</v>
      </c>
      <c r="N16" s="28">
        <f>+SUM(N12:N15)</f>
        <v>136</v>
      </c>
      <c r="O16" s="28">
        <f>+SUM(O12:O15)</f>
        <v>476</v>
      </c>
      <c r="Q16" s="28">
        <f>+SUM(Q12:Q15)</f>
        <v>0</v>
      </c>
      <c r="R16" s="28">
        <f>+SUM(R12:R15)</f>
        <v>0</v>
      </c>
      <c r="S16" s="28">
        <f>+SUM(S12:S15)</f>
        <v>473</v>
      </c>
      <c r="T16" s="28">
        <f>+SUM(T12:T15)</f>
        <v>270</v>
      </c>
      <c r="U16" s="28">
        <f>+SUM(U12:U15)</f>
        <v>385</v>
      </c>
      <c r="W16" s="28">
        <f>+SUM(W12:W15)</f>
        <v>0</v>
      </c>
      <c r="X16" s="28">
        <f>+SUM(X12:X15)</f>
        <v>446</v>
      </c>
      <c r="Y16" s="28">
        <f>+SUM(Y12:Y15)</f>
        <v>178</v>
      </c>
      <c r="AA16" s="28">
        <f>+SUM(AA12:AA15)</f>
        <v>169</v>
      </c>
      <c r="AB16" s="28">
        <f>+SUM(AB12:AB15)</f>
        <v>276</v>
      </c>
      <c r="AD16" s="28">
        <f>+SUM(AD12:AD15)</f>
        <v>330</v>
      </c>
      <c r="AE16" s="28">
        <f>+SUM(AE12:AE15)</f>
        <v>248</v>
      </c>
    </row>
  </sheetData>
  <mergeCells count="12">
    <mergeCell ref="AD3:AE3"/>
    <mergeCell ref="C2:D2"/>
    <mergeCell ref="F2:I2"/>
    <mergeCell ref="C3:D3"/>
    <mergeCell ref="F3:I3"/>
    <mergeCell ref="K3:L3"/>
    <mergeCell ref="N3:O3"/>
    <mergeCell ref="Q3:U3"/>
    <mergeCell ref="W3:Y3"/>
    <mergeCell ref="W2:Y2"/>
    <mergeCell ref="AA2:AB2"/>
    <mergeCell ref="AA3:AB3"/>
  </mergeCells>
  <pageMargins left="0.7" right="0.7" top="0.75" bottom="0.75" header="0.3" footer="0.3"/>
  <pageSetup paperSize="5" scale="70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"/>
  <sheetViews>
    <sheetView zoomScale="75" zoomScaleNormal="75" workbookViewId="0">
      <selection activeCell="F14" sqref="F14"/>
    </sheetView>
  </sheetViews>
  <sheetFormatPr defaultRowHeight="15" x14ac:dyDescent="0.25"/>
  <cols>
    <col min="1" max="1" width="13.42578125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20" width="13.42578125" customWidth="1"/>
    <col min="21" max="21" width="1.7109375" customWidth="1"/>
    <col min="22" max="23" width="13.42578125" customWidth="1"/>
    <col min="24" max="24" width="1.7109375" customWidth="1"/>
    <col min="25" max="26" width="12.140625" customWidth="1"/>
    <col min="27" max="27" width="1.7109375" customWidth="1"/>
    <col min="28" max="56" width="13.42578125" customWidth="1"/>
  </cols>
  <sheetData>
    <row r="2" spans="1:32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V2" s="124" t="s">
        <v>136</v>
      </c>
      <c r="W2" s="124"/>
    </row>
    <row r="3" spans="1:32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112</v>
      </c>
      <c r="O3" s="124"/>
      <c r="Q3" s="124" t="s">
        <v>117</v>
      </c>
      <c r="R3" s="124"/>
      <c r="S3" s="124"/>
      <c r="T3" s="124"/>
      <c r="V3" s="124" t="s">
        <v>137</v>
      </c>
      <c r="W3" s="124"/>
      <c r="Y3" s="124" t="s">
        <v>98</v>
      </c>
      <c r="Z3" s="124"/>
    </row>
    <row r="4" spans="1:32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3" t="s">
        <v>100</v>
      </c>
      <c r="O4" s="4"/>
      <c r="Q4" s="3" t="s">
        <v>100</v>
      </c>
      <c r="R4" s="7" t="s">
        <v>100</v>
      </c>
      <c r="S4" s="7"/>
      <c r="T4" s="4"/>
      <c r="V4" s="57"/>
      <c r="W4" s="59"/>
      <c r="Y4" s="60"/>
      <c r="Z4" s="62"/>
      <c r="AB4" s="91"/>
      <c r="AC4" s="92"/>
      <c r="AD4" s="92"/>
      <c r="AE4" s="92"/>
      <c r="AF4" s="93"/>
    </row>
    <row r="5" spans="1:32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13" t="s">
        <v>169</v>
      </c>
      <c r="O5" s="14" t="s">
        <v>326</v>
      </c>
      <c r="Q5" s="13" t="s">
        <v>169</v>
      </c>
      <c r="R5" s="11" t="s">
        <v>169</v>
      </c>
      <c r="S5" s="79" t="s">
        <v>265</v>
      </c>
      <c r="T5" s="81" t="s">
        <v>329</v>
      </c>
      <c r="V5" s="13" t="s">
        <v>581</v>
      </c>
      <c r="W5" s="14" t="s">
        <v>583</v>
      </c>
      <c r="Y5" s="35"/>
      <c r="Z5" s="36"/>
      <c r="AB5" s="95" t="s">
        <v>65</v>
      </c>
      <c r="AC5" s="96" t="s">
        <v>65</v>
      </c>
      <c r="AD5" s="96" t="s">
        <v>65</v>
      </c>
      <c r="AE5" s="96" t="s">
        <v>65</v>
      </c>
      <c r="AF5" s="97" t="s">
        <v>65</v>
      </c>
    </row>
    <row r="6" spans="1:32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13" t="s">
        <v>170</v>
      </c>
      <c r="O6" s="14" t="s">
        <v>325</v>
      </c>
      <c r="Q6" s="13" t="s">
        <v>170</v>
      </c>
      <c r="R6" s="11" t="s">
        <v>170</v>
      </c>
      <c r="S6" s="11" t="s">
        <v>327</v>
      </c>
      <c r="T6" s="14" t="s">
        <v>328</v>
      </c>
      <c r="V6" s="13" t="s">
        <v>582</v>
      </c>
      <c r="W6" s="14" t="s">
        <v>584</v>
      </c>
      <c r="Y6" s="35" t="str">
        <f>+'Lead Sheet'!$AM$7</f>
        <v>Yes</v>
      </c>
      <c r="Z6" s="36" t="str">
        <f>+'Lead Sheet'!$AN$7</f>
        <v>No</v>
      </c>
      <c r="AB6" s="95" t="s">
        <v>573</v>
      </c>
      <c r="AC6" s="96" t="s">
        <v>574</v>
      </c>
      <c r="AD6" s="96" t="s">
        <v>575</v>
      </c>
      <c r="AE6" s="96" t="s">
        <v>594</v>
      </c>
      <c r="AF6" s="97" t="s">
        <v>576</v>
      </c>
    </row>
    <row r="7" spans="1:32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13" t="s">
        <v>19</v>
      </c>
      <c r="O7" s="14" t="s">
        <v>20</v>
      </c>
      <c r="Q7" s="13" t="s">
        <v>19</v>
      </c>
      <c r="R7" s="11" t="s">
        <v>19</v>
      </c>
      <c r="S7" s="11" t="s">
        <v>20</v>
      </c>
      <c r="T7" s="14" t="s">
        <v>20</v>
      </c>
      <c r="V7" s="22"/>
      <c r="W7" s="23"/>
      <c r="Y7" s="35"/>
      <c r="Z7" s="36"/>
      <c r="AB7" s="95" t="s">
        <v>578</v>
      </c>
      <c r="AC7" s="96" t="s">
        <v>579</v>
      </c>
      <c r="AD7" s="96" t="s">
        <v>578</v>
      </c>
      <c r="AE7" s="96" t="s">
        <v>578</v>
      </c>
      <c r="AF7" s="97" t="s">
        <v>578</v>
      </c>
    </row>
    <row r="8" spans="1:32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5"/>
      <c r="O8" s="6"/>
      <c r="Q8" s="5"/>
      <c r="R8" s="8"/>
      <c r="S8" s="8"/>
      <c r="T8" s="6"/>
      <c r="V8" s="18"/>
      <c r="W8" s="21"/>
      <c r="Y8" s="37"/>
      <c r="Z8" s="39"/>
      <c r="AB8" s="98"/>
      <c r="AC8" s="99"/>
      <c r="AD8" s="99"/>
      <c r="AE8" s="99"/>
      <c r="AF8" s="100"/>
    </row>
    <row r="9" spans="1:32" ht="5.0999999999999996" customHeight="1" x14ac:dyDescent="0.25">
      <c r="AB9" s="30"/>
      <c r="AC9" s="30"/>
      <c r="AD9" s="30"/>
      <c r="AE9" s="30"/>
      <c r="AF9" s="30"/>
    </row>
    <row r="10" spans="1:32" x14ac:dyDescent="0.25">
      <c r="A10" t="s">
        <v>51</v>
      </c>
      <c r="C10" s="25">
        <v>93</v>
      </c>
      <c r="D10" s="25">
        <v>92</v>
      </c>
      <c r="E10" s="25">
        <v>214</v>
      </c>
      <c r="F10" s="25">
        <v>215</v>
      </c>
      <c r="H10" s="25">
        <v>91</v>
      </c>
      <c r="I10" s="25">
        <v>216</v>
      </c>
      <c r="K10" s="25">
        <v>83</v>
      </c>
      <c r="L10" s="25">
        <v>217</v>
      </c>
      <c r="N10" s="26"/>
      <c r="O10" s="25">
        <v>237</v>
      </c>
      <c r="Q10" s="26"/>
      <c r="R10" s="26"/>
      <c r="S10" s="25">
        <v>243</v>
      </c>
      <c r="T10" s="25">
        <v>241</v>
      </c>
      <c r="V10" s="26">
        <f>12</f>
        <v>12</v>
      </c>
      <c r="W10" s="26">
        <f>13</f>
        <v>13</v>
      </c>
      <c r="Y10" s="25">
        <v>172</v>
      </c>
      <c r="Z10" s="25">
        <v>115</v>
      </c>
      <c r="AB10" s="41">
        <v>322</v>
      </c>
      <c r="AC10" s="41">
        <v>41</v>
      </c>
      <c r="AD10" s="41">
        <v>8</v>
      </c>
      <c r="AE10" s="41">
        <v>0</v>
      </c>
      <c r="AF10" s="41">
        <f>+SUM(AB10:AE10)</f>
        <v>371</v>
      </c>
    </row>
    <row r="11" spans="1:32" ht="15.75" thickBot="1" x14ac:dyDescent="0.3"/>
    <row r="12" spans="1:32" ht="15.75" thickBot="1" x14ac:dyDescent="0.3">
      <c r="A12" s="43" t="s">
        <v>65</v>
      </c>
      <c r="B12" s="24"/>
      <c r="C12" s="28">
        <f>+C10</f>
        <v>93</v>
      </c>
      <c r="D12" s="28">
        <f>+D10</f>
        <v>92</v>
      </c>
      <c r="E12" s="28">
        <f>+E10</f>
        <v>214</v>
      </c>
      <c r="F12" s="28">
        <f>+F10</f>
        <v>215</v>
      </c>
      <c r="H12" s="28">
        <f>+H10</f>
        <v>91</v>
      </c>
      <c r="I12" s="28">
        <f>+I10</f>
        <v>216</v>
      </c>
      <c r="K12" s="28">
        <f>+K10</f>
        <v>83</v>
      </c>
      <c r="L12" s="28">
        <f>+L10</f>
        <v>217</v>
      </c>
      <c r="N12" s="28">
        <f>+N10</f>
        <v>0</v>
      </c>
      <c r="O12" s="28">
        <f>+O10</f>
        <v>237</v>
      </c>
      <c r="Q12" s="28">
        <f>+Q10</f>
        <v>0</v>
      </c>
      <c r="R12" s="28">
        <f>+R10</f>
        <v>0</v>
      </c>
      <c r="S12" s="28">
        <f>+S10</f>
        <v>243</v>
      </c>
      <c r="T12" s="28">
        <f>+T10</f>
        <v>241</v>
      </c>
      <c r="V12" s="28">
        <f>+V10</f>
        <v>12</v>
      </c>
      <c r="W12" s="28">
        <f>+W10</f>
        <v>13</v>
      </c>
      <c r="Y12" s="28">
        <f>+Y10</f>
        <v>172</v>
      </c>
      <c r="Z12" s="28">
        <f>+Z10</f>
        <v>115</v>
      </c>
      <c r="AB12" s="28">
        <f>+AB10</f>
        <v>322</v>
      </c>
      <c r="AC12" s="28">
        <f>+AC10</f>
        <v>41</v>
      </c>
      <c r="AD12" s="28">
        <f t="shared" ref="AD12:AF12" si="0">+AD10</f>
        <v>8</v>
      </c>
      <c r="AE12" s="28">
        <f t="shared" si="0"/>
        <v>0</v>
      </c>
      <c r="AF12" s="28">
        <f t="shared" si="0"/>
        <v>371</v>
      </c>
    </row>
    <row r="13" spans="1:32" x14ac:dyDescent="0.25">
      <c r="A13" s="44" t="s">
        <v>66</v>
      </c>
      <c r="B13" s="24"/>
      <c r="C13" s="72">
        <v>21</v>
      </c>
      <c r="D13" s="72">
        <v>20</v>
      </c>
      <c r="E13" s="72">
        <v>20</v>
      </c>
      <c r="F13" s="72">
        <v>21</v>
      </c>
      <c r="G13" s="114"/>
      <c r="H13" s="72">
        <v>18</v>
      </c>
      <c r="I13" s="72">
        <v>21</v>
      </c>
      <c r="J13" s="114"/>
      <c r="K13" s="72">
        <v>18</v>
      </c>
      <c r="L13" s="72">
        <v>21</v>
      </c>
      <c r="M13" s="114"/>
      <c r="N13" s="72"/>
      <c r="O13" s="72">
        <v>23</v>
      </c>
      <c r="P13" s="114"/>
      <c r="Q13" s="72"/>
      <c r="R13" s="72"/>
      <c r="S13" s="72">
        <v>23</v>
      </c>
      <c r="T13" s="72">
        <v>24</v>
      </c>
      <c r="U13" s="114"/>
      <c r="V13" s="72">
        <v>1</v>
      </c>
      <c r="W13" s="72">
        <v>1</v>
      </c>
      <c r="X13" s="114"/>
      <c r="Y13" s="72">
        <v>30</v>
      </c>
      <c r="Z13" s="72">
        <v>6</v>
      </c>
    </row>
    <row r="14" spans="1:32" x14ac:dyDescent="0.25">
      <c r="A14" s="45" t="s">
        <v>67</v>
      </c>
      <c r="B14" s="24"/>
      <c r="C14" s="73">
        <v>5</v>
      </c>
      <c r="D14" s="73">
        <v>5</v>
      </c>
      <c r="E14" s="73">
        <v>3</v>
      </c>
      <c r="F14" s="73">
        <v>3</v>
      </c>
      <c r="G14" s="114"/>
      <c r="H14" s="73">
        <v>3</v>
      </c>
      <c r="I14" s="73">
        <v>3</v>
      </c>
      <c r="J14" s="114"/>
      <c r="K14" s="73">
        <v>5</v>
      </c>
      <c r="L14" s="73">
        <v>3</v>
      </c>
      <c r="M14" s="114"/>
      <c r="N14" s="73"/>
      <c r="O14" s="73">
        <v>4</v>
      </c>
      <c r="P14" s="114"/>
      <c r="Q14" s="73"/>
      <c r="R14" s="73"/>
      <c r="S14" s="73">
        <v>4</v>
      </c>
      <c r="T14" s="73">
        <v>3</v>
      </c>
      <c r="U14" s="114"/>
      <c r="V14" s="73">
        <v>0</v>
      </c>
      <c r="W14" s="73">
        <v>0</v>
      </c>
      <c r="X14" s="114"/>
      <c r="Y14" s="73">
        <v>5</v>
      </c>
      <c r="Z14" s="73">
        <v>0</v>
      </c>
    </row>
    <row r="15" spans="1:32" ht="15.75" thickBot="1" x14ac:dyDescent="0.3">
      <c r="A15" s="46" t="s">
        <v>68</v>
      </c>
      <c r="B15" s="24"/>
      <c r="C15" s="74">
        <v>0</v>
      </c>
      <c r="D15" s="74">
        <v>0</v>
      </c>
      <c r="E15" s="74">
        <v>0</v>
      </c>
      <c r="F15" s="74">
        <v>0</v>
      </c>
      <c r="G15" s="114"/>
      <c r="H15" s="74">
        <v>0</v>
      </c>
      <c r="I15" s="74">
        <v>0</v>
      </c>
      <c r="J15" s="114"/>
      <c r="K15" s="74">
        <v>0</v>
      </c>
      <c r="L15" s="74">
        <v>0</v>
      </c>
      <c r="M15" s="114"/>
      <c r="N15" s="74"/>
      <c r="O15" s="74">
        <v>0</v>
      </c>
      <c r="P15" s="114"/>
      <c r="Q15" s="74"/>
      <c r="R15" s="74"/>
      <c r="S15" s="74">
        <v>0</v>
      </c>
      <c r="T15" s="74">
        <v>0</v>
      </c>
      <c r="U15" s="114"/>
      <c r="V15" s="74">
        <v>0</v>
      </c>
      <c r="W15" s="74">
        <v>0</v>
      </c>
      <c r="X15" s="114"/>
      <c r="Y15" s="74">
        <v>0</v>
      </c>
      <c r="Z15" s="74">
        <v>0</v>
      </c>
    </row>
    <row r="16" spans="1:32" ht="15.75" thickBot="1" x14ac:dyDescent="0.3">
      <c r="A16" s="43" t="s">
        <v>69</v>
      </c>
      <c r="B16" s="24"/>
      <c r="C16" s="28">
        <f>+SUM(C12:C15)</f>
        <v>119</v>
      </c>
      <c r="D16" s="28">
        <f>+SUM(D12:D15)</f>
        <v>117</v>
      </c>
      <c r="E16" s="28">
        <f>+SUM(E12:E15)</f>
        <v>237</v>
      </c>
      <c r="F16" s="28">
        <f>+SUM(F12:F15)</f>
        <v>239</v>
      </c>
      <c r="H16" s="28">
        <f>+SUM(H12:H15)</f>
        <v>112</v>
      </c>
      <c r="I16" s="28">
        <f>+SUM(I12:I15)</f>
        <v>240</v>
      </c>
      <c r="K16" s="28">
        <f>+SUM(K12:K15)</f>
        <v>106</v>
      </c>
      <c r="L16" s="28">
        <f>+SUM(L12:L15)</f>
        <v>241</v>
      </c>
      <c r="N16" s="28">
        <f>+SUM(N12:N15)</f>
        <v>0</v>
      </c>
      <c r="O16" s="28">
        <f>+SUM(O12:O15)</f>
        <v>264</v>
      </c>
      <c r="Q16" s="28">
        <f>+SUM(Q12:Q15)</f>
        <v>0</v>
      </c>
      <c r="R16" s="28">
        <f>+SUM(R12:R15)</f>
        <v>0</v>
      </c>
      <c r="S16" s="28">
        <f>+SUM(S12:S15)</f>
        <v>270</v>
      </c>
      <c r="T16" s="28">
        <f>+SUM(T12:T15)</f>
        <v>268</v>
      </c>
      <c r="V16" s="28">
        <f>+SUM(V12:V15)</f>
        <v>13</v>
      </c>
      <c r="W16" s="28">
        <f>+SUM(W12:W15)</f>
        <v>14</v>
      </c>
      <c r="Y16" s="28">
        <f>+SUM(Y12:Y15)</f>
        <v>207</v>
      </c>
      <c r="Z16" s="28">
        <f>+SUM(Z12:Z15)</f>
        <v>121</v>
      </c>
    </row>
  </sheetData>
  <mergeCells count="9">
    <mergeCell ref="Y3:Z3"/>
    <mergeCell ref="V2:W2"/>
    <mergeCell ref="V3:W3"/>
    <mergeCell ref="C2:F2"/>
    <mergeCell ref="C3:F3"/>
    <mergeCell ref="H3:I3"/>
    <mergeCell ref="K3:L3"/>
    <mergeCell ref="N3:O3"/>
    <mergeCell ref="Q3:T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2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33"/>
  <sheetViews>
    <sheetView zoomScale="75" zoomScaleNormal="75" workbookViewId="0">
      <pane xSplit="1" topLeftCell="B1" activePane="topRight" state="frozen"/>
      <selection activeCell="F14" sqref="F14"/>
      <selection pane="topRight" activeCell="F14" sqref="F14"/>
    </sheetView>
  </sheetViews>
  <sheetFormatPr defaultRowHeight="15" x14ac:dyDescent="0.25"/>
  <cols>
    <col min="1" max="1" width="28.42578125" bestFit="1" customWidth="1"/>
    <col min="2" max="2" width="1.7109375" customWidth="1"/>
    <col min="3" max="6" width="13" customWidth="1"/>
    <col min="7" max="7" width="1.7109375" customWidth="1"/>
    <col min="8" max="9" width="13" customWidth="1"/>
    <col min="10" max="10" width="1.7109375" customWidth="1"/>
    <col min="11" max="12" width="13" customWidth="1"/>
    <col min="13" max="13" width="1.7109375" customWidth="1"/>
    <col min="14" max="15" width="13" customWidth="1"/>
    <col min="16" max="16" width="1.7109375" customWidth="1"/>
    <col min="17" max="22" width="12.140625" customWidth="1"/>
    <col min="23" max="23" width="1.7109375" customWidth="1"/>
    <col min="24" max="25" width="13.42578125" customWidth="1"/>
    <col min="26" max="26" width="1.7109375" customWidth="1"/>
    <col min="27" max="31" width="13.42578125" customWidth="1"/>
    <col min="32" max="32" width="1.7109375" customWidth="1"/>
    <col min="33" max="34" width="12.140625" customWidth="1"/>
    <col min="35" max="35" width="1.7109375" customWidth="1"/>
    <col min="36" max="39" width="13.42578125" customWidth="1"/>
  </cols>
  <sheetData>
    <row r="2" spans="1:40" x14ac:dyDescent="0.25">
      <c r="X2" s="124" t="s">
        <v>347</v>
      </c>
      <c r="Y2" s="124"/>
    </row>
    <row r="3" spans="1:40" x14ac:dyDescent="0.25">
      <c r="C3" s="124" t="s">
        <v>17</v>
      </c>
      <c r="D3" s="124"/>
      <c r="E3" s="124"/>
      <c r="F3" s="124"/>
      <c r="X3" s="124" t="s">
        <v>348</v>
      </c>
      <c r="Y3" s="124"/>
    </row>
    <row r="4" spans="1:40" ht="15.75" thickBot="1" x14ac:dyDescent="0.3">
      <c r="C4" s="124" t="s">
        <v>70</v>
      </c>
      <c r="D4" s="124"/>
      <c r="E4" s="124"/>
      <c r="F4" s="124"/>
      <c r="H4" s="124" t="s">
        <v>82</v>
      </c>
      <c r="I4" s="124"/>
      <c r="J4" s="12"/>
      <c r="K4" s="124" t="s">
        <v>87</v>
      </c>
      <c r="L4" s="124"/>
      <c r="N4" s="124" t="s">
        <v>93</v>
      </c>
      <c r="O4" s="124"/>
      <c r="Q4" s="124" t="s">
        <v>117</v>
      </c>
      <c r="R4" s="124"/>
      <c r="S4" s="124"/>
      <c r="T4" s="124"/>
      <c r="U4" s="124"/>
      <c r="V4" s="124"/>
      <c r="X4" s="124" t="s">
        <v>137</v>
      </c>
      <c r="Y4" s="124"/>
      <c r="AA4" s="124" t="s">
        <v>289</v>
      </c>
      <c r="AB4" s="124"/>
      <c r="AC4" s="124"/>
      <c r="AD4" s="124"/>
      <c r="AE4" s="124"/>
      <c r="AG4" s="124" t="s">
        <v>98</v>
      </c>
      <c r="AH4" s="124"/>
    </row>
    <row r="5" spans="1:40" x14ac:dyDescent="0.25">
      <c r="C5" s="57"/>
      <c r="D5" s="58"/>
      <c r="E5" s="58"/>
      <c r="F5" s="59"/>
      <c r="H5" s="3"/>
      <c r="I5" s="4"/>
      <c r="K5" s="3"/>
      <c r="L5" s="4"/>
      <c r="N5" s="3"/>
      <c r="O5" s="4"/>
      <c r="Q5" s="3"/>
      <c r="R5" s="7"/>
      <c r="S5" s="7"/>
      <c r="T5" s="7"/>
      <c r="U5" s="7"/>
      <c r="V5" s="4"/>
      <c r="X5" s="3"/>
      <c r="Y5" s="4"/>
      <c r="AA5" s="3"/>
      <c r="AB5" s="7"/>
      <c r="AC5" s="7"/>
      <c r="AD5" s="7"/>
      <c r="AE5" s="4"/>
      <c r="AG5" s="60"/>
      <c r="AH5" s="62"/>
      <c r="AJ5" s="91"/>
      <c r="AK5" s="92"/>
      <c r="AL5" s="92"/>
      <c r="AM5" s="92"/>
      <c r="AN5" s="93"/>
    </row>
    <row r="6" spans="1:40" x14ac:dyDescent="0.25">
      <c r="C6" s="13" t="str">
        <f>+'Lead Sheet'!V6</f>
        <v xml:space="preserve">Sarah J. </v>
      </c>
      <c r="D6" s="11" t="str">
        <f>+'Lead Sheet'!W6</f>
        <v xml:space="preserve">Wayne </v>
      </c>
      <c r="E6" s="11" t="str">
        <f>+'Lead Sheet'!X6</f>
        <v xml:space="preserve">Brian E. </v>
      </c>
      <c r="F6" s="14" t="str">
        <f>+'Lead Sheet'!Y6</f>
        <v xml:space="preserve">DiAnne C. </v>
      </c>
      <c r="H6" s="13" t="str">
        <f>+'Lead Sheet'!AA6</f>
        <v xml:space="preserve">Susan M. </v>
      </c>
      <c r="I6" s="14" t="str">
        <f>+'Lead Sheet'!AB6</f>
        <v xml:space="preserve">Dennis </v>
      </c>
      <c r="K6" s="13" t="str">
        <f>+'Lead Sheet'!AD6</f>
        <v xml:space="preserve">Nick </v>
      </c>
      <c r="L6" s="14" t="str">
        <f>+'Lead Sheet'!AE6</f>
        <v xml:space="preserve">Amy </v>
      </c>
      <c r="N6" s="13" t="str">
        <f>+'Lead Sheet'!AJ6</f>
        <v xml:space="preserve">Steve </v>
      </c>
      <c r="O6" s="14" t="str">
        <f>+'Lead Sheet'!AK6</f>
        <v xml:space="preserve">Rich </v>
      </c>
      <c r="Q6" s="13" t="s">
        <v>132</v>
      </c>
      <c r="R6" s="11" t="s">
        <v>313</v>
      </c>
      <c r="S6" s="11" t="s">
        <v>355</v>
      </c>
      <c r="T6" s="11" t="s">
        <v>356</v>
      </c>
      <c r="U6" s="11" t="s">
        <v>357</v>
      </c>
      <c r="V6" s="14" t="s">
        <v>356</v>
      </c>
      <c r="X6" s="80" t="s">
        <v>360</v>
      </c>
      <c r="Y6" s="81" t="s">
        <v>361</v>
      </c>
      <c r="AA6" s="80" t="s">
        <v>367</v>
      </c>
      <c r="AB6" s="79" t="s">
        <v>368</v>
      </c>
      <c r="AC6" s="79" t="s">
        <v>369</v>
      </c>
      <c r="AD6" s="79" t="s">
        <v>370</v>
      </c>
      <c r="AE6" s="81" t="s">
        <v>371</v>
      </c>
      <c r="AG6" s="35"/>
      <c r="AH6" s="36"/>
      <c r="AJ6" s="95" t="s">
        <v>65</v>
      </c>
      <c r="AK6" s="96" t="s">
        <v>65</v>
      </c>
      <c r="AL6" s="96" t="s">
        <v>65</v>
      </c>
      <c r="AM6" s="96" t="s">
        <v>65</v>
      </c>
      <c r="AN6" s="97" t="s">
        <v>65</v>
      </c>
    </row>
    <row r="7" spans="1:40" x14ac:dyDescent="0.25">
      <c r="C7" s="13" t="str">
        <f>+'Lead Sheet'!V7</f>
        <v>Collins</v>
      </c>
      <c r="D7" s="11" t="str">
        <f>+'Lead Sheet'!W7</f>
        <v>Lewis</v>
      </c>
      <c r="E7" s="11" t="str">
        <f>+'Lead Sheet'!X7</f>
        <v>Rumpf</v>
      </c>
      <c r="F7" s="14" t="str">
        <f>+'Lead Sheet'!Y7</f>
        <v>Gove</v>
      </c>
      <c r="H7" s="13" t="str">
        <f>+'Lead Sheet'!AA7</f>
        <v>Korngut</v>
      </c>
      <c r="I7" s="14" t="str">
        <f>+'Lead Sheet'!AB7</f>
        <v>Levinson</v>
      </c>
      <c r="K7" s="13" t="str">
        <f>+'Lead Sheet'!AD7</f>
        <v>Polito</v>
      </c>
      <c r="L7" s="14" t="str">
        <f>+'Lead Sheet'!AE7</f>
        <v>Gatto</v>
      </c>
      <c r="N7" s="13" t="str">
        <f>+'Lead Sheet'!AJ7</f>
        <v>Light</v>
      </c>
      <c r="O7" s="14" t="str">
        <f>+'Lead Sheet'!AK7</f>
        <v>Dase</v>
      </c>
      <c r="Q7" s="13" t="s">
        <v>349</v>
      </c>
      <c r="R7" s="11" t="s">
        <v>350</v>
      </c>
      <c r="S7" s="11" t="s">
        <v>351</v>
      </c>
      <c r="T7" s="11" t="s">
        <v>352</v>
      </c>
      <c r="U7" s="11" t="s">
        <v>353</v>
      </c>
      <c r="V7" s="14" t="s">
        <v>354</v>
      </c>
      <c r="X7" s="80" t="s">
        <v>358</v>
      </c>
      <c r="Y7" s="14" t="s">
        <v>359</v>
      </c>
      <c r="AA7" s="13" t="s">
        <v>362</v>
      </c>
      <c r="AB7" s="11" t="s">
        <v>363</v>
      </c>
      <c r="AC7" s="11" t="s">
        <v>364</v>
      </c>
      <c r="AD7" s="11" t="s">
        <v>365</v>
      </c>
      <c r="AE7" s="14" t="s">
        <v>366</v>
      </c>
      <c r="AG7" s="35" t="str">
        <f>+'Lead Sheet'!$AM$7</f>
        <v>Yes</v>
      </c>
      <c r="AH7" s="36" t="str">
        <f>+'Lead Sheet'!$AN$7</f>
        <v>No</v>
      </c>
      <c r="AJ7" s="95" t="s">
        <v>573</v>
      </c>
      <c r="AK7" s="96" t="s">
        <v>574</v>
      </c>
      <c r="AL7" s="96" t="s">
        <v>575</v>
      </c>
      <c r="AM7" s="96" t="s">
        <v>594</v>
      </c>
      <c r="AN7" s="97" t="s">
        <v>576</v>
      </c>
    </row>
    <row r="8" spans="1:40" x14ac:dyDescent="0.25">
      <c r="C8" s="13" t="str">
        <f>+'Lead Sheet'!V8</f>
        <v>Democratic</v>
      </c>
      <c r="D8" s="11" t="str">
        <f>+'Lead Sheet'!W8</f>
        <v>Democratic</v>
      </c>
      <c r="E8" s="11" t="str">
        <f>+'Lead Sheet'!X8</f>
        <v>Republican</v>
      </c>
      <c r="F8" s="14" t="str">
        <f>+'Lead Sheet'!Y8</f>
        <v>Republican</v>
      </c>
      <c r="H8" s="13" t="str">
        <f>+'Lead Sheet'!AA8</f>
        <v>Democratic</v>
      </c>
      <c r="I8" s="14" t="str">
        <f>+'Lead Sheet'!AB8</f>
        <v>Republican</v>
      </c>
      <c r="K8" s="13" t="str">
        <f>+'Lead Sheet'!AD8</f>
        <v>Democratic</v>
      </c>
      <c r="L8" s="14" t="str">
        <f>+'Lead Sheet'!AE8</f>
        <v>Republican</v>
      </c>
      <c r="N8" s="13" t="str">
        <f>+'Lead Sheet'!AJ8</f>
        <v>Democratic</v>
      </c>
      <c r="O8" s="14" t="str">
        <f>+'Lead Sheet'!AK8</f>
        <v>Republican</v>
      </c>
      <c r="Q8" s="13" t="s">
        <v>19</v>
      </c>
      <c r="R8" s="11" t="s">
        <v>19</v>
      </c>
      <c r="S8" s="11" t="s">
        <v>19</v>
      </c>
      <c r="T8" s="11" t="s">
        <v>20</v>
      </c>
      <c r="U8" s="11" t="s">
        <v>20</v>
      </c>
      <c r="V8" s="14" t="s">
        <v>20</v>
      </c>
      <c r="X8" s="13"/>
      <c r="Y8" s="14"/>
      <c r="AA8" s="13"/>
      <c r="AB8" s="11"/>
      <c r="AC8" s="11"/>
      <c r="AD8" s="11"/>
      <c r="AE8" s="14"/>
      <c r="AG8" s="35"/>
      <c r="AH8" s="36"/>
      <c r="AJ8" s="95" t="s">
        <v>578</v>
      </c>
      <c r="AK8" s="96" t="s">
        <v>579</v>
      </c>
      <c r="AL8" s="96" t="s">
        <v>578</v>
      </c>
      <c r="AM8" s="96" t="s">
        <v>578</v>
      </c>
      <c r="AN8" s="97" t="s">
        <v>578</v>
      </c>
    </row>
    <row r="9" spans="1:40" ht="15.75" thickBot="1" x14ac:dyDescent="0.3">
      <c r="C9" s="18"/>
      <c r="D9" s="19"/>
      <c r="E9" s="19"/>
      <c r="F9" s="21"/>
      <c r="H9" s="5"/>
      <c r="I9" s="6"/>
      <c r="K9" s="5"/>
      <c r="L9" s="6"/>
      <c r="N9" s="5"/>
      <c r="O9" s="6"/>
      <c r="Q9" s="5"/>
      <c r="R9" s="8"/>
      <c r="S9" s="8"/>
      <c r="T9" s="8"/>
      <c r="U9" s="8"/>
      <c r="V9" s="6"/>
      <c r="X9" s="5"/>
      <c r="Y9" s="6"/>
      <c r="AA9" s="5"/>
      <c r="AB9" s="8"/>
      <c r="AC9" s="8"/>
      <c r="AD9" s="8"/>
      <c r="AE9" s="6"/>
      <c r="AG9" s="37"/>
      <c r="AH9" s="39"/>
      <c r="AJ9" s="98"/>
      <c r="AK9" s="99"/>
      <c r="AL9" s="99"/>
      <c r="AM9" s="99"/>
      <c r="AN9" s="100"/>
    </row>
    <row r="10" spans="1:40" ht="5.0999999999999996" customHeight="1" x14ac:dyDescent="0.25">
      <c r="AJ10" s="30"/>
      <c r="AK10" s="30"/>
      <c r="AL10" s="30"/>
      <c r="AM10" s="30"/>
      <c r="AN10" s="30"/>
    </row>
    <row r="11" spans="1:40" x14ac:dyDescent="0.25">
      <c r="A11" t="s">
        <v>330</v>
      </c>
      <c r="C11" s="25">
        <v>202</v>
      </c>
      <c r="D11" s="25">
        <v>204</v>
      </c>
      <c r="E11" s="25">
        <v>325</v>
      </c>
      <c r="F11" s="25">
        <v>322</v>
      </c>
      <c r="H11" s="25">
        <v>172</v>
      </c>
      <c r="I11" s="25">
        <v>361</v>
      </c>
      <c r="K11" s="25">
        <v>183</v>
      </c>
      <c r="L11" s="25">
        <v>351</v>
      </c>
      <c r="N11" s="25">
        <v>188</v>
      </c>
      <c r="O11" s="25">
        <v>343</v>
      </c>
      <c r="Q11" s="25">
        <v>180</v>
      </c>
      <c r="R11" s="25">
        <v>178</v>
      </c>
      <c r="S11" s="25">
        <v>165</v>
      </c>
      <c r="T11" s="25">
        <v>368</v>
      </c>
      <c r="U11" s="25">
        <v>344</v>
      </c>
      <c r="V11" s="25">
        <v>346</v>
      </c>
      <c r="X11" s="25">
        <v>325</v>
      </c>
      <c r="Y11" s="25">
        <v>322</v>
      </c>
      <c r="AA11" s="25">
        <v>244</v>
      </c>
      <c r="AB11" s="25">
        <v>241</v>
      </c>
      <c r="AC11" s="25">
        <v>159</v>
      </c>
      <c r="AD11" s="25">
        <v>119</v>
      </c>
      <c r="AE11" s="25">
        <v>181</v>
      </c>
      <c r="AG11" s="25">
        <v>317</v>
      </c>
      <c r="AH11" s="25">
        <v>151</v>
      </c>
      <c r="AJ11" s="25">
        <v>544</v>
      </c>
      <c r="AK11" s="73">
        <v>1059</v>
      </c>
      <c r="AL11" s="73">
        <v>231</v>
      </c>
      <c r="AM11" s="73">
        <f>+'[1]Galloway Twp'!$AL$13+'[2]Galloway Twp'!$AL$13</f>
        <v>3</v>
      </c>
      <c r="AN11" s="41">
        <f>+SUM(AJ11:AM11)</f>
        <v>1837</v>
      </c>
    </row>
    <row r="12" spans="1:40" x14ac:dyDescent="0.25">
      <c r="A12" t="s">
        <v>331</v>
      </c>
      <c r="C12" s="25">
        <v>152</v>
      </c>
      <c r="D12" s="25">
        <v>144</v>
      </c>
      <c r="E12" s="25">
        <v>416</v>
      </c>
      <c r="F12" s="25">
        <v>418</v>
      </c>
      <c r="H12" s="25">
        <v>130</v>
      </c>
      <c r="I12" s="25">
        <v>449</v>
      </c>
      <c r="K12" s="25">
        <v>131</v>
      </c>
      <c r="L12" s="25">
        <v>443</v>
      </c>
      <c r="N12" s="25">
        <v>154</v>
      </c>
      <c r="O12" s="25">
        <v>422</v>
      </c>
      <c r="Q12" s="25">
        <v>152</v>
      </c>
      <c r="R12" s="25">
        <v>139</v>
      </c>
      <c r="S12" s="25">
        <v>132</v>
      </c>
      <c r="T12" s="25">
        <v>446</v>
      </c>
      <c r="U12" s="25">
        <v>420</v>
      </c>
      <c r="V12" s="25">
        <v>413</v>
      </c>
      <c r="X12" s="25">
        <v>332</v>
      </c>
      <c r="Y12" s="25">
        <v>337</v>
      </c>
      <c r="AA12" s="25">
        <v>257</v>
      </c>
      <c r="AB12" s="25">
        <v>228</v>
      </c>
      <c r="AC12" s="25">
        <v>134</v>
      </c>
      <c r="AD12" s="25">
        <v>134</v>
      </c>
      <c r="AE12" s="25">
        <v>217</v>
      </c>
      <c r="AG12" s="25">
        <v>312</v>
      </c>
      <c r="AH12" s="25">
        <v>212</v>
      </c>
      <c r="AJ12" s="25">
        <v>592</v>
      </c>
      <c r="AK12" s="73"/>
      <c r="AL12" s="73"/>
      <c r="AM12" s="73"/>
      <c r="AN12" s="41">
        <f t="shared" ref="AN12:AN27" si="0">+SUM(AJ12:AM12)</f>
        <v>592</v>
      </c>
    </row>
    <row r="13" spans="1:40" x14ac:dyDescent="0.25">
      <c r="A13" t="s">
        <v>332</v>
      </c>
      <c r="C13" s="25">
        <v>201</v>
      </c>
      <c r="D13" s="25">
        <v>190</v>
      </c>
      <c r="E13" s="25">
        <v>326</v>
      </c>
      <c r="F13" s="25">
        <v>325</v>
      </c>
      <c r="H13" s="25">
        <v>183</v>
      </c>
      <c r="I13" s="25">
        <v>349</v>
      </c>
      <c r="K13" s="25">
        <v>188</v>
      </c>
      <c r="L13" s="25">
        <v>337</v>
      </c>
      <c r="N13" s="25">
        <v>208</v>
      </c>
      <c r="O13" s="25">
        <v>320</v>
      </c>
      <c r="Q13" s="25">
        <v>191</v>
      </c>
      <c r="R13" s="25">
        <v>178</v>
      </c>
      <c r="S13" s="25">
        <v>171</v>
      </c>
      <c r="T13" s="25">
        <v>350</v>
      </c>
      <c r="U13" s="25">
        <v>339</v>
      </c>
      <c r="V13" s="25">
        <v>337</v>
      </c>
      <c r="X13" s="25">
        <v>314</v>
      </c>
      <c r="Y13" s="25">
        <v>310</v>
      </c>
      <c r="AA13" s="25">
        <v>249</v>
      </c>
      <c r="AB13" s="25">
        <v>239</v>
      </c>
      <c r="AC13" s="25">
        <v>135</v>
      </c>
      <c r="AD13" s="25">
        <v>106</v>
      </c>
      <c r="AE13" s="25">
        <v>216</v>
      </c>
      <c r="AG13" s="25">
        <v>328</v>
      </c>
      <c r="AH13" s="25">
        <v>153</v>
      </c>
      <c r="AJ13" s="25">
        <v>546</v>
      </c>
      <c r="AK13" s="73"/>
      <c r="AL13" s="73"/>
      <c r="AM13" s="73"/>
      <c r="AN13" s="41">
        <f t="shared" si="0"/>
        <v>546</v>
      </c>
    </row>
    <row r="14" spans="1:40" x14ac:dyDescent="0.25">
      <c r="A14" t="s">
        <v>333</v>
      </c>
      <c r="C14" s="25">
        <v>123</v>
      </c>
      <c r="D14" s="25">
        <v>116</v>
      </c>
      <c r="E14" s="25">
        <v>191</v>
      </c>
      <c r="F14" s="25">
        <v>192</v>
      </c>
      <c r="H14" s="25">
        <v>107</v>
      </c>
      <c r="I14" s="25">
        <v>207</v>
      </c>
      <c r="K14" s="25">
        <v>116</v>
      </c>
      <c r="L14" s="25">
        <v>197</v>
      </c>
      <c r="N14" s="25">
        <v>116</v>
      </c>
      <c r="O14" s="25">
        <v>195</v>
      </c>
      <c r="Q14" s="25">
        <v>120</v>
      </c>
      <c r="R14" s="25">
        <v>114</v>
      </c>
      <c r="S14" s="25">
        <v>113</v>
      </c>
      <c r="T14" s="25">
        <v>200</v>
      </c>
      <c r="U14" s="25">
        <v>191</v>
      </c>
      <c r="V14" s="25">
        <v>192</v>
      </c>
      <c r="X14" s="25">
        <v>171</v>
      </c>
      <c r="Y14" s="25">
        <v>185</v>
      </c>
      <c r="AA14" s="25">
        <v>129</v>
      </c>
      <c r="AB14" s="25">
        <v>145</v>
      </c>
      <c r="AC14" s="25">
        <v>81</v>
      </c>
      <c r="AD14" s="25">
        <v>66</v>
      </c>
      <c r="AE14" s="25">
        <v>115</v>
      </c>
      <c r="AG14" s="25">
        <v>191</v>
      </c>
      <c r="AH14" s="25">
        <v>106</v>
      </c>
      <c r="AJ14" s="25">
        <v>321</v>
      </c>
      <c r="AK14" s="73"/>
      <c r="AL14" s="73"/>
      <c r="AM14" s="73"/>
      <c r="AN14" s="41">
        <f t="shared" si="0"/>
        <v>321</v>
      </c>
    </row>
    <row r="15" spans="1:40" x14ac:dyDescent="0.25">
      <c r="A15" t="s">
        <v>334</v>
      </c>
      <c r="C15" s="25">
        <v>203</v>
      </c>
      <c r="D15" s="25">
        <v>183</v>
      </c>
      <c r="E15" s="25">
        <v>168</v>
      </c>
      <c r="F15" s="25">
        <v>173</v>
      </c>
      <c r="H15" s="25">
        <v>176</v>
      </c>
      <c r="I15" s="25">
        <v>193</v>
      </c>
      <c r="K15" s="25">
        <v>188</v>
      </c>
      <c r="L15" s="25">
        <v>179</v>
      </c>
      <c r="N15" s="25">
        <v>185</v>
      </c>
      <c r="O15" s="25">
        <v>179</v>
      </c>
      <c r="Q15" s="25">
        <v>196</v>
      </c>
      <c r="R15" s="25">
        <v>185</v>
      </c>
      <c r="S15" s="25">
        <v>184</v>
      </c>
      <c r="T15" s="25">
        <v>186</v>
      </c>
      <c r="U15" s="25">
        <v>177</v>
      </c>
      <c r="V15" s="25">
        <v>181</v>
      </c>
      <c r="X15" s="25">
        <v>212</v>
      </c>
      <c r="Y15" s="25">
        <v>201</v>
      </c>
      <c r="AA15" s="25">
        <v>159</v>
      </c>
      <c r="AB15" s="25">
        <v>160</v>
      </c>
      <c r="AC15" s="25">
        <v>108</v>
      </c>
      <c r="AD15" s="25">
        <v>92</v>
      </c>
      <c r="AE15" s="25">
        <v>89</v>
      </c>
      <c r="AG15" s="25">
        <v>174</v>
      </c>
      <c r="AH15" s="25">
        <v>101</v>
      </c>
      <c r="AJ15" s="25">
        <v>388</v>
      </c>
      <c r="AK15" s="73"/>
      <c r="AL15" s="73"/>
      <c r="AM15" s="73"/>
      <c r="AN15" s="41">
        <f t="shared" si="0"/>
        <v>388</v>
      </c>
    </row>
    <row r="16" spans="1:40" x14ac:dyDescent="0.25">
      <c r="A16" t="s">
        <v>335</v>
      </c>
      <c r="C16" s="25">
        <v>160</v>
      </c>
      <c r="D16" s="25">
        <v>153</v>
      </c>
      <c r="E16" s="25">
        <v>232</v>
      </c>
      <c r="F16" s="25">
        <v>237</v>
      </c>
      <c r="H16" s="25">
        <v>150</v>
      </c>
      <c r="I16" s="25">
        <v>250</v>
      </c>
      <c r="K16" s="25">
        <v>159</v>
      </c>
      <c r="L16" s="25">
        <v>234</v>
      </c>
      <c r="N16" s="25">
        <v>171</v>
      </c>
      <c r="O16" s="25">
        <v>224</v>
      </c>
      <c r="Q16" s="25">
        <v>181</v>
      </c>
      <c r="R16" s="25">
        <v>176</v>
      </c>
      <c r="S16" s="25">
        <v>177</v>
      </c>
      <c r="T16" s="25">
        <v>253</v>
      </c>
      <c r="U16" s="25">
        <v>241</v>
      </c>
      <c r="V16" s="25">
        <v>240</v>
      </c>
      <c r="X16" s="25">
        <v>208</v>
      </c>
      <c r="Y16" s="25">
        <v>215</v>
      </c>
      <c r="AA16" s="25">
        <v>166</v>
      </c>
      <c r="AB16" s="25">
        <v>171</v>
      </c>
      <c r="AC16" s="25">
        <v>102</v>
      </c>
      <c r="AD16" s="25">
        <v>150</v>
      </c>
      <c r="AE16" s="25">
        <v>128</v>
      </c>
      <c r="AG16" s="25">
        <v>215</v>
      </c>
      <c r="AH16" s="25">
        <v>122</v>
      </c>
      <c r="AJ16" s="25">
        <v>462</v>
      </c>
      <c r="AK16" s="73"/>
      <c r="AL16" s="73"/>
      <c r="AM16" s="73"/>
      <c r="AN16" s="41">
        <f t="shared" si="0"/>
        <v>462</v>
      </c>
    </row>
    <row r="17" spans="1:40" x14ac:dyDescent="0.25">
      <c r="A17" t="s">
        <v>336</v>
      </c>
      <c r="C17" s="25">
        <v>51</v>
      </c>
      <c r="D17" s="25">
        <v>48</v>
      </c>
      <c r="E17" s="25">
        <v>155</v>
      </c>
      <c r="F17" s="25">
        <v>156</v>
      </c>
      <c r="H17" s="25">
        <v>45</v>
      </c>
      <c r="I17" s="25">
        <v>163</v>
      </c>
      <c r="K17" s="25">
        <v>48</v>
      </c>
      <c r="L17" s="25">
        <v>160</v>
      </c>
      <c r="N17" s="25">
        <v>60</v>
      </c>
      <c r="O17" s="25">
        <v>147</v>
      </c>
      <c r="Q17" s="25">
        <v>58</v>
      </c>
      <c r="R17" s="25">
        <v>51</v>
      </c>
      <c r="S17" s="25">
        <v>54</v>
      </c>
      <c r="T17" s="25">
        <v>150</v>
      </c>
      <c r="U17" s="25">
        <v>152</v>
      </c>
      <c r="V17" s="25">
        <v>148</v>
      </c>
      <c r="X17" s="25">
        <v>108</v>
      </c>
      <c r="Y17" s="25">
        <v>110</v>
      </c>
      <c r="AA17" s="25">
        <v>84</v>
      </c>
      <c r="AB17" s="25">
        <v>94</v>
      </c>
      <c r="AC17" s="25">
        <v>54</v>
      </c>
      <c r="AD17" s="25">
        <v>31</v>
      </c>
      <c r="AE17" s="25">
        <v>72</v>
      </c>
      <c r="AG17" s="25">
        <v>115</v>
      </c>
      <c r="AH17" s="25">
        <v>73</v>
      </c>
      <c r="AJ17" s="25">
        <v>210</v>
      </c>
      <c r="AK17" s="73"/>
      <c r="AL17" s="73"/>
      <c r="AM17" s="73"/>
      <c r="AN17" s="41">
        <f t="shared" si="0"/>
        <v>210</v>
      </c>
    </row>
    <row r="18" spans="1:40" x14ac:dyDescent="0.25">
      <c r="A18" t="s">
        <v>337</v>
      </c>
      <c r="C18" s="25">
        <v>189</v>
      </c>
      <c r="D18" s="25">
        <v>180</v>
      </c>
      <c r="E18" s="25">
        <v>279</v>
      </c>
      <c r="F18" s="25">
        <v>279</v>
      </c>
      <c r="H18" s="25">
        <v>173</v>
      </c>
      <c r="I18" s="25">
        <v>308</v>
      </c>
      <c r="K18" s="25">
        <v>175</v>
      </c>
      <c r="L18" s="25">
        <v>296</v>
      </c>
      <c r="N18" s="25">
        <v>186</v>
      </c>
      <c r="O18" s="25">
        <v>280</v>
      </c>
      <c r="Q18" s="25">
        <v>161</v>
      </c>
      <c r="R18" s="25">
        <v>165</v>
      </c>
      <c r="S18" s="25">
        <v>164</v>
      </c>
      <c r="T18" s="25">
        <v>318</v>
      </c>
      <c r="U18" s="25">
        <v>294</v>
      </c>
      <c r="V18" s="25">
        <v>308</v>
      </c>
      <c r="X18" s="25">
        <v>279</v>
      </c>
      <c r="Y18" s="25">
        <v>282</v>
      </c>
      <c r="AA18" s="25">
        <v>201</v>
      </c>
      <c r="AB18" s="25">
        <v>224</v>
      </c>
      <c r="AC18" s="25">
        <v>128</v>
      </c>
      <c r="AD18" s="25">
        <v>102</v>
      </c>
      <c r="AE18" s="25">
        <v>153</v>
      </c>
      <c r="AG18" s="25">
        <v>302</v>
      </c>
      <c r="AH18" s="25">
        <v>115</v>
      </c>
      <c r="AJ18" s="25">
        <v>494</v>
      </c>
      <c r="AK18" s="73"/>
      <c r="AL18" s="73"/>
      <c r="AM18" s="73"/>
      <c r="AN18" s="41">
        <f t="shared" si="0"/>
        <v>494</v>
      </c>
    </row>
    <row r="19" spans="1:40" x14ac:dyDescent="0.25">
      <c r="A19" t="s">
        <v>338</v>
      </c>
      <c r="C19" s="25">
        <v>178</v>
      </c>
      <c r="D19" s="25">
        <v>164</v>
      </c>
      <c r="E19" s="25">
        <v>290</v>
      </c>
      <c r="F19" s="25">
        <v>297</v>
      </c>
      <c r="H19" s="25">
        <v>161</v>
      </c>
      <c r="I19" s="25">
        <v>309</v>
      </c>
      <c r="K19" s="25">
        <v>160</v>
      </c>
      <c r="L19" s="25">
        <v>304</v>
      </c>
      <c r="N19" s="25">
        <v>161</v>
      </c>
      <c r="O19" s="25">
        <v>299</v>
      </c>
      <c r="Q19" s="25">
        <v>155</v>
      </c>
      <c r="R19" s="25">
        <v>171</v>
      </c>
      <c r="S19" s="25">
        <v>153</v>
      </c>
      <c r="T19" s="25">
        <v>313</v>
      </c>
      <c r="U19" s="25">
        <v>295</v>
      </c>
      <c r="V19" s="25">
        <v>306</v>
      </c>
      <c r="X19" s="25">
        <v>235</v>
      </c>
      <c r="Y19" s="25">
        <v>234</v>
      </c>
      <c r="AA19" s="25">
        <v>192</v>
      </c>
      <c r="AB19" s="25">
        <v>189</v>
      </c>
      <c r="AC19" s="25">
        <v>110</v>
      </c>
      <c r="AD19" s="25">
        <v>74</v>
      </c>
      <c r="AE19" s="25">
        <v>164</v>
      </c>
      <c r="AG19" s="25">
        <v>295</v>
      </c>
      <c r="AH19" s="25">
        <v>112</v>
      </c>
      <c r="AJ19" s="25">
        <v>483</v>
      </c>
      <c r="AK19" s="73"/>
      <c r="AL19" s="73"/>
      <c r="AM19" s="73"/>
      <c r="AN19" s="41">
        <f t="shared" si="0"/>
        <v>483</v>
      </c>
    </row>
    <row r="20" spans="1:40" x14ac:dyDescent="0.25">
      <c r="A20" t="s">
        <v>339</v>
      </c>
      <c r="C20" s="25">
        <v>119</v>
      </c>
      <c r="D20" s="25">
        <v>109</v>
      </c>
      <c r="E20" s="25">
        <v>68</v>
      </c>
      <c r="F20" s="25">
        <v>74</v>
      </c>
      <c r="H20" s="25">
        <v>110</v>
      </c>
      <c r="I20" s="25">
        <v>81</v>
      </c>
      <c r="K20" s="25">
        <v>109</v>
      </c>
      <c r="L20" s="25">
        <v>75</v>
      </c>
      <c r="N20" s="25">
        <v>115</v>
      </c>
      <c r="O20" s="25">
        <v>73</v>
      </c>
      <c r="Q20" s="25">
        <v>111</v>
      </c>
      <c r="R20" s="25">
        <v>116</v>
      </c>
      <c r="S20" s="25">
        <v>108</v>
      </c>
      <c r="T20" s="25">
        <v>73</v>
      </c>
      <c r="U20" s="25">
        <v>70</v>
      </c>
      <c r="V20" s="25">
        <v>69</v>
      </c>
      <c r="X20" s="25">
        <v>104</v>
      </c>
      <c r="Y20" s="25">
        <v>108</v>
      </c>
      <c r="AA20" s="25">
        <v>92</v>
      </c>
      <c r="AB20" s="25">
        <v>87</v>
      </c>
      <c r="AC20" s="25">
        <v>55</v>
      </c>
      <c r="AD20" s="25">
        <v>41</v>
      </c>
      <c r="AE20" s="25">
        <v>43</v>
      </c>
      <c r="AG20" s="25">
        <v>89</v>
      </c>
      <c r="AH20" s="25">
        <v>50</v>
      </c>
      <c r="AJ20" s="25">
        <v>198</v>
      </c>
      <c r="AK20" s="73"/>
      <c r="AL20" s="73"/>
      <c r="AM20" s="73"/>
      <c r="AN20" s="41">
        <f t="shared" si="0"/>
        <v>198</v>
      </c>
    </row>
    <row r="21" spans="1:40" x14ac:dyDescent="0.25">
      <c r="A21" t="s">
        <v>340</v>
      </c>
      <c r="C21" s="25">
        <v>154</v>
      </c>
      <c r="D21" s="25">
        <v>141</v>
      </c>
      <c r="E21" s="25">
        <v>76</v>
      </c>
      <c r="F21" s="25">
        <v>75</v>
      </c>
      <c r="H21" s="25">
        <v>136</v>
      </c>
      <c r="I21" s="25">
        <v>96</v>
      </c>
      <c r="K21" s="25">
        <v>143</v>
      </c>
      <c r="L21" s="25">
        <v>84</v>
      </c>
      <c r="N21" s="25">
        <v>146</v>
      </c>
      <c r="O21" s="25">
        <v>83</v>
      </c>
      <c r="Q21" s="25">
        <v>147</v>
      </c>
      <c r="R21" s="25">
        <v>142</v>
      </c>
      <c r="S21" s="25">
        <v>136</v>
      </c>
      <c r="T21" s="25">
        <v>97</v>
      </c>
      <c r="U21" s="25">
        <v>86</v>
      </c>
      <c r="V21" s="25">
        <v>91</v>
      </c>
      <c r="X21" s="25">
        <v>154</v>
      </c>
      <c r="Y21" s="25">
        <v>144</v>
      </c>
      <c r="AA21" s="25">
        <v>123</v>
      </c>
      <c r="AB21" s="25">
        <v>121</v>
      </c>
      <c r="AC21" s="25">
        <v>79</v>
      </c>
      <c r="AD21" s="25">
        <v>62</v>
      </c>
      <c r="AE21" s="25">
        <v>75</v>
      </c>
      <c r="AG21" s="25">
        <v>136</v>
      </c>
      <c r="AH21" s="25">
        <v>44</v>
      </c>
      <c r="AJ21" s="25">
        <v>249</v>
      </c>
      <c r="AK21" s="73"/>
      <c r="AL21" s="73"/>
      <c r="AM21" s="73"/>
      <c r="AN21" s="41">
        <f t="shared" si="0"/>
        <v>249</v>
      </c>
    </row>
    <row r="22" spans="1:40" x14ac:dyDescent="0.25">
      <c r="A22" t="s">
        <v>341</v>
      </c>
      <c r="C22" s="25">
        <v>211</v>
      </c>
      <c r="D22" s="25">
        <v>207</v>
      </c>
      <c r="E22" s="25">
        <v>210</v>
      </c>
      <c r="F22" s="25">
        <v>208</v>
      </c>
      <c r="H22" s="25">
        <v>197</v>
      </c>
      <c r="I22" s="25">
        <v>228</v>
      </c>
      <c r="K22" s="25">
        <v>201</v>
      </c>
      <c r="L22" s="25">
        <v>219</v>
      </c>
      <c r="N22" s="25">
        <v>211</v>
      </c>
      <c r="O22" s="25">
        <v>213</v>
      </c>
      <c r="Q22" s="25">
        <v>232</v>
      </c>
      <c r="R22" s="25">
        <v>216</v>
      </c>
      <c r="S22" s="25">
        <v>207</v>
      </c>
      <c r="T22" s="25">
        <v>236</v>
      </c>
      <c r="U22" s="25">
        <v>209</v>
      </c>
      <c r="V22" s="25">
        <v>210</v>
      </c>
      <c r="X22" s="25">
        <v>241</v>
      </c>
      <c r="Y22" s="25">
        <v>250</v>
      </c>
      <c r="AA22" s="25">
        <v>176</v>
      </c>
      <c r="AB22" s="25">
        <v>178</v>
      </c>
      <c r="AC22" s="25">
        <v>110</v>
      </c>
      <c r="AD22" s="25">
        <v>179</v>
      </c>
      <c r="AE22" s="25">
        <v>141</v>
      </c>
      <c r="AG22" s="25">
        <v>265</v>
      </c>
      <c r="AH22" s="25">
        <v>99</v>
      </c>
      <c r="AJ22" s="25">
        <v>483</v>
      </c>
      <c r="AK22" s="73"/>
      <c r="AL22" s="73"/>
      <c r="AM22" s="73"/>
      <c r="AN22" s="41">
        <f t="shared" si="0"/>
        <v>483</v>
      </c>
    </row>
    <row r="23" spans="1:40" x14ac:dyDescent="0.25">
      <c r="A23" t="s">
        <v>342</v>
      </c>
      <c r="C23" s="25">
        <v>135</v>
      </c>
      <c r="D23" s="25">
        <v>124</v>
      </c>
      <c r="E23" s="25">
        <v>209</v>
      </c>
      <c r="F23" s="25">
        <v>212</v>
      </c>
      <c r="H23" s="25">
        <v>118</v>
      </c>
      <c r="I23" s="25">
        <v>232</v>
      </c>
      <c r="K23" s="25">
        <v>120</v>
      </c>
      <c r="L23" s="25">
        <v>222</v>
      </c>
      <c r="N23" s="25">
        <v>138</v>
      </c>
      <c r="O23" s="25">
        <v>205</v>
      </c>
      <c r="Q23" s="25">
        <v>113</v>
      </c>
      <c r="R23" s="25">
        <v>112</v>
      </c>
      <c r="S23" s="25">
        <v>114</v>
      </c>
      <c r="T23" s="25">
        <v>235</v>
      </c>
      <c r="U23" s="25">
        <v>226</v>
      </c>
      <c r="V23" s="25">
        <v>232</v>
      </c>
      <c r="X23" s="25">
        <v>193</v>
      </c>
      <c r="Y23" s="25">
        <v>203</v>
      </c>
      <c r="AA23" s="25">
        <v>157</v>
      </c>
      <c r="AB23" s="25">
        <v>159</v>
      </c>
      <c r="AC23" s="25">
        <v>96</v>
      </c>
      <c r="AD23" s="25">
        <v>66</v>
      </c>
      <c r="AE23" s="25">
        <v>113</v>
      </c>
      <c r="AG23" s="25">
        <v>236</v>
      </c>
      <c r="AH23" s="25">
        <v>79</v>
      </c>
      <c r="AJ23" s="25">
        <v>360</v>
      </c>
      <c r="AK23" s="73"/>
      <c r="AL23" s="73"/>
      <c r="AM23" s="73"/>
      <c r="AN23" s="41">
        <f t="shared" si="0"/>
        <v>360</v>
      </c>
    </row>
    <row r="24" spans="1:40" x14ac:dyDescent="0.25">
      <c r="A24" t="s">
        <v>343</v>
      </c>
      <c r="C24" s="25">
        <v>213</v>
      </c>
      <c r="D24" s="25">
        <v>199</v>
      </c>
      <c r="E24" s="25">
        <v>349</v>
      </c>
      <c r="F24" s="25">
        <v>353</v>
      </c>
      <c r="H24" s="25">
        <v>183</v>
      </c>
      <c r="I24" s="25">
        <v>377</v>
      </c>
      <c r="K24" s="25">
        <v>191</v>
      </c>
      <c r="L24" s="25">
        <v>365</v>
      </c>
      <c r="N24" s="25">
        <v>201</v>
      </c>
      <c r="O24" s="25">
        <v>350</v>
      </c>
      <c r="Q24" s="25">
        <v>199</v>
      </c>
      <c r="R24" s="25">
        <v>229</v>
      </c>
      <c r="S24" s="25">
        <v>184</v>
      </c>
      <c r="T24" s="25">
        <v>383</v>
      </c>
      <c r="U24" s="25">
        <v>340</v>
      </c>
      <c r="V24" s="25">
        <v>366</v>
      </c>
      <c r="X24" s="25">
        <v>276</v>
      </c>
      <c r="Y24" s="25">
        <v>288</v>
      </c>
      <c r="AA24" s="25">
        <v>213</v>
      </c>
      <c r="AB24" s="25">
        <v>218</v>
      </c>
      <c r="AC24" s="25">
        <v>136</v>
      </c>
      <c r="AD24" s="25">
        <v>94</v>
      </c>
      <c r="AE24" s="25">
        <v>188</v>
      </c>
      <c r="AG24" s="25">
        <v>369</v>
      </c>
      <c r="AH24" s="25">
        <v>143</v>
      </c>
      <c r="AJ24" s="25">
        <v>586</v>
      </c>
      <c r="AK24" s="73"/>
      <c r="AL24" s="73"/>
      <c r="AM24" s="73"/>
      <c r="AN24" s="41">
        <f t="shared" si="0"/>
        <v>586</v>
      </c>
    </row>
    <row r="25" spans="1:40" x14ac:dyDescent="0.25">
      <c r="A25" t="s">
        <v>344</v>
      </c>
      <c r="C25" s="25">
        <v>225</v>
      </c>
      <c r="D25" s="25">
        <v>220</v>
      </c>
      <c r="E25" s="25">
        <v>254</v>
      </c>
      <c r="F25" s="25">
        <v>260</v>
      </c>
      <c r="H25" s="25">
        <v>188</v>
      </c>
      <c r="I25" s="25">
        <v>308</v>
      </c>
      <c r="K25" s="25">
        <v>219</v>
      </c>
      <c r="L25" s="25">
        <v>274</v>
      </c>
      <c r="N25" s="25">
        <v>224</v>
      </c>
      <c r="O25" s="25">
        <v>263</v>
      </c>
      <c r="Q25" s="25">
        <v>213</v>
      </c>
      <c r="R25" s="25">
        <v>216</v>
      </c>
      <c r="S25" s="25">
        <v>208</v>
      </c>
      <c r="T25" s="25">
        <v>287</v>
      </c>
      <c r="U25" s="25">
        <v>266</v>
      </c>
      <c r="V25" s="25">
        <v>266</v>
      </c>
      <c r="X25" s="25">
        <v>292</v>
      </c>
      <c r="Y25" s="25">
        <v>289</v>
      </c>
      <c r="AA25" s="25">
        <v>214</v>
      </c>
      <c r="AB25" s="25">
        <v>229</v>
      </c>
      <c r="AC25" s="25">
        <v>126</v>
      </c>
      <c r="AD25" s="25">
        <v>111</v>
      </c>
      <c r="AE25" s="25">
        <v>202</v>
      </c>
      <c r="AG25" s="25">
        <v>311</v>
      </c>
      <c r="AH25" s="25">
        <v>137</v>
      </c>
      <c r="AJ25" s="25">
        <v>508</v>
      </c>
      <c r="AK25" s="73"/>
      <c r="AL25" s="73"/>
      <c r="AM25" s="73"/>
      <c r="AN25" s="41">
        <f t="shared" si="0"/>
        <v>508</v>
      </c>
    </row>
    <row r="26" spans="1:40" x14ac:dyDescent="0.25">
      <c r="A26" t="s">
        <v>345</v>
      </c>
      <c r="C26" s="25">
        <v>206</v>
      </c>
      <c r="D26" s="25">
        <v>198</v>
      </c>
      <c r="E26" s="25">
        <v>180</v>
      </c>
      <c r="F26" s="25">
        <v>183</v>
      </c>
      <c r="H26" s="25">
        <v>180</v>
      </c>
      <c r="I26" s="25">
        <v>208</v>
      </c>
      <c r="K26" s="25">
        <v>193</v>
      </c>
      <c r="L26" s="25">
        <v>190</v>
      </c>
      <c r="N26" s="25">
        <v>189</v>
      </c>
      <c r="O26" s="25">
        <v>190</v>
      </c>
      <c r="Q26" s="25">
        <v>195</v>
      </c>
      <c r="R26" s="25">
        <v>194</v>
      </c>
      <c r="S26" s="25">
        <v>199</v>
      </c>
      <c r="T26" s="25">
        <v>211</v>
      </c>
      <c r="U26" s="25">
        <v>190</v>
      </c>
      <c r="V26" s="25">
        <v>193</v>
      </c>
      <c r="X26" s="25">
        <v>253</v>
      </c>
      <c r="Y26" s="25">
        <v>244</v>
      </c>
      <c r="AA26" s="25">
        <v>187</v>
      </c>
      <c r="AB26" s="25">
        <v>203</v>
      </c>
      <c r="AC26" s="25">
        <v>107</v>
      </c>
      <c r="AD26" s="25">
        <v>124</v>
      </c>
      <c r="AE26" s="25">
        <v>119</v>
      </c>
      <c r="AG26" s="25">
        <v>239</v>
      </c>
      <c r="AH26" s="25">
        <v>100</v>
      </c>
      <c r="AJ26" s="25">
        <v>422</v>
      </c>
      <c r="AK26" s="73"/>
      <c r="AL26" s="73"/>
      <c r="AM26" s="73"/>
      <c r="AN26" s="41">
        <f t="shared" si="0"/>
        <v>422</v>
      </c>
    </row>
    <row r="27" spans="1:40" x14ac:dyDescent="0.25">
      <c r="A27" t="s">
        <v>346</v>
      </c>
      <c r="C27" s="25">
        <v>286</v>
      </c>
      <c r="D27" s="25">
        <v>275</v>
      </c>
      <c r="E27" s="25">
        <v>264</v>
      </c>
      <c r="F27" s="25">
        <v>262</v>
      </c>
      <c r="H27" s="25">
        <v>267</v>
      </c>
      <c r="I27" s="25">
        <v>284</v>
      </c>
      <c r="K27" s="25">
        <v>269</v>
      </c>
      <c r="L27" s="25">
        <v>275</v>
      </c>
      <c r="N27" s="25">
        <v>285</v>
      </c>
      <c r="O27" s="25">
        <v>258</v>
      </c>
      <c r="Q27" s="25">
        <v>281</v>
      </c>
      <c r="R27" s="25">
        <v>317</v>
      </c>
      <c r="S27" s="25">
        <v>274</v>
      </c>
      <c r="T27" s="25">
        <v>268</v>
      </c>
      <c r="U27" s="25">
        <v>238</v>
      </c>
      <c r="V27" s="25">
        <v>255</v>
      </c>
      <c r="X27" s="25">
        <v>284</v>
      </c>
      <c r="Y27" s="25">
        <v>276</v>
      </c>
      <c r="AA27" s="25">
        <v>235</v>
      </c>
      <c r="AB27" s="25">
        <v>226</v>
      </c>
      <c r="AC27" s="25">
        <v>146</v>
      </c>
      <c r="AD27" s="25">
        <v>117</v>
      </c>
      <c r="AE27" s="25">
        <v>150</v>
      </c>
      <c r="AG27" s="25">
        <v>347</v>
      </c>
      <c r="AH27" s="25">
        <v>120</v>
      </c>
      <c r="AJ27" s="25">
        <v>572</v>
      </c>
      <c r="AK27" s="73"/>
      <c r="AL27" s="73"/>
      <c r="AM27" s="73"/>
      <c r="AN27" s="41">
        <f t="shared" si="0"/>
        <v>572</v>
      </c>
    </row>
    <row r="28" spans="1:40" ht="15.75" thickBot="1" x14ac:dyDescent="0.3"/>
    <row r="29" spans="1:40" ht="15.75" thickBot="1" x14ac:dyDescent="0.3">
      <c r="A29" s="43" t="s">
        <v>65</v>
      </c>
      <c r="B29" s="24"/>
      <c r="C29" s="28">
        <f>+SUM(C11:C27)</f>
        <v>3008</v>
      </c>
      <c r="D29" s="28">
        <f>+SUM(D11:D27)</f>
        <v>2855</v>
      </c>
      <c r="E29" s="28">
        <f>+SUM(E11:E27)</f>
        <v>3992</v>
      </c>
      <c r="F29" s="28">
        <f>+SUM(F11:F27)</f>
        <v>4026</v>
      </c>
      <c r="H29" s="28">
        <f>+SUM(H11:H27)</f>
        <v>2676</v>
      </c>
      <c r="I29" s="28">
        <f>+SUM(I11:I27)</f>
        <v>4403</v>
      </c>
      <c r="K29" s="28">
        <f>+SUM(K11:K27)</f>
        <v>2793</v>
      </c>
      <c r="L29" s="28">
        <f>+SUM(L11:L27)</f>
        <v>4205</v>
      </c>
      <c r="N29" s="28">
        <f>+SUM(N11:N27)</f>
        <v>2938</v>
      </c>
      <c r="O29" s="28">
        <f>+SUM(O11:O27)</f>
        <v>4044</v>
      </c>
      <c r="Q29" s="28">
        <f t="shared" ref="Q29:V29" si="1">+SUM(Q11:Q27)</f>
        <v>2885</v>
      </c>
      <c r="R29" s="28">
        <f t="shared" si="1"/>
        <v>2899</v>
      </c>
      <c r="S29" s="28">
        <f t="shared" si="1"/>
        <v>2743</v>
      </c>
      <c r="T29" s="28">
        <f t="shared" si="1"/>
        <v>4374</v>
      </c>
      <c r="U29" s="28">
        <f t="shared" si="1"/>
        <v>4078</v>
      </c>
      <c r="V29" s="28">
        <f t="shared" si="1"/>
        <v>4153</v>
      </c>
      <c r="X29" s="28">
        <f>+SUM(X11:X27)</f>
        <v>3981</v>
      </c>
      <c r="Y29" s="28">
        <f>+SUM(Y11:Y27)</f>
        <v>3998</v>
      </c>
      <c r="AA29" s="28">
        <f>+SUM(AA11:AA27)</f>
        <v>3078</v>
      </c>
      <c r="AB29" s="28">
        <f t="shared" ref="AB29:AE29" si="2">+SUM(AB11:AB27)</f>
        <v>3112</v>
      </c>
      <c r="AC29" s="28">
        <f t="shared" si="2"/>
        <v>1866</v>
      </c>
      <c r="AD29" s="28">
        <f t="shared" si="2"/>
        <v>1668</v>
      </c>
      <c r="AE29" s="28">
        <f t="shared" si="2"/>
        <v>2366</v>
      </c>
      <c r="AG29" s="28">
        <f t="shared" ref="AG29:AH29" si="3">+SUM(AG11:AG27)</f>
        <v>4241</v>
      </c>
      <c r="AH29" s="28">
        <f t="shared" si="3"/>
        <v>1917</v>
      </c>
      <c r="AJ29" s="28">
        <f t="shared" ref="AJ29:AN29" si="4">+SUM(AJ11:AJ27)</f>
        <v>7418</v>
      </c>
      <c r="AK29" s="28">
        <f t="shared" si="4"/>
        <v>1059</v>
      </c>
      <c r="AL29" s="28">
        <f t="shared" si="4"/>
        <v>231</v>
      </c>
      <c r="AM29" s="28">
        <f t="shared" si="4"/>
        <v>3</v>
      </c>
      <c r="AN29" s="28">
        <f t="shared" si="4"/>
        <v>8711</v>
      </c>
    </row>
    <row r="30" spans="1:40" x14ac:dyDescent="0.25">
      <c r="A30" s="44" t="s">
        <v>66</v>
      </c>
      <c r="B30" s="24"/>
      <c r="C30" s="72">
        <v>515</v>
      </c>
      <c r="D30" s="72">
        <v>499</v>
      </c>
      <c r="E30" s="72">
        <v>491</v>
      </c>
      <c r="F30" s="72">
        <v>499</v>
      </c>
      <c r="G30" s="114"/>
      <c r="H30" s="72">
        <v>455</v>
      </c>
      <c r="I30" s="72">
        <v>557</v>
      </c>
      <c r="J30" s="114"/>
      <c r="K30" s="72">
        <v>474</v>
      </c>
      <c r="L30" s="72">
        <v>530</v>
      </c>
      <c r="M30" s="114"/>
      <c r="N30" s="72">
        <v>488</v>
      </c>
      <c r="O30" s="72">
        <v>516</v>
      </c>
      <c r="P30" s="114"/>
      <c r="Q30" s="72">
        <v>502</v>
      </c>
      <c r="R30" s="72">
        <v>539</v>
      </c>
      <c r="S30" s="72">
        <v>491</v>
      </c>
      <c r="T30" s="72">
        <v>543</v>
      </c>
      <c r="U30" s="72">
        <v>495</v>
      </c>
      <c r="V30" s="72">
        <v>515</v>
      </c>
      <c r="W30" s="114"/>
      <c r="X30" s="72">
        <v>722</v>
      </c>
      <c r="Y30" s="72">
        <v>739</v>
      </c>
      <c r="Z30" s="114"/>
      <c r="AA30" s="72">
        <v>513</v>
      </c>
      <c r="AB30" s="72">
        <v>566</v>
      </c>
      <c r="AC30" s="72">
        <v>235</v>
      </c>
      <c r="AD30" s="72">
        <v>294</v>
      </c>
      <c r="AE30" s="72">
        <v>504</v>
      </c>
      <c r="AF30" s="114"/>
      <c r="AG30" s="72">
        <v>709</v>
      </c>
      <c r="AH30" s="72">
        <v>142</v>
      </c>
      <c r="AJ30" s="70"/>
      <c r="AK30" s="70"/>
      <c r="AL30" s="70"/>
      <c r="AM30" s="70"/>
      <c r="AN30" s="70"/>
    </row>
    <row r="31" spans="1:40" x14ac:dyDescent="0.25">
      <c r="A31" s="45" t="s">
        <v>67</v>
      </c>
      <c r="B31" s="24"/>
      <c r="C31" s="73">
        <v>98</v>
      </c>
      <c r="D31" s="73">
        <v>97</v>
      </c>
      <c r="E31" s="73">
        <v>106</v>
      </c>
      <c r="F31" s="73">
        <v>103</v>
      </c>
      <c r="G31" s="114"/>
      <c r="H31" s="73">
        <v>98</v>
      </c>
      <c r="I31" s="73">
        <v>110</v>
      </c>
      <c r="J31" s="114"/>
      <c r="K31" s="73">
        <v>95</v>
      </c>
      <c r="L31" s="73">
        <v>112</v>
      </c>
      <c r="M31" s="114"/>
      <c r="N31" s="73">
        <v>96</v>
      </c>
      <c r="O31" s="73">
        <v>102</v>
      </c>
      <c r="P31" s="114"/>
      <c r="Q31" s="73">
        <v>109</v>
      </c>
      <c r="R31" s="73">
        <v>111</v>
      </c>
      <c r="S31" s="73">
        <v>109</v>
      </c>
      <c r="T31" s="73">
        <v>107</v>
      </c>
      <c r="U31" s="73">
        <v>109</v>
      </c>
      <c r="V31" s="73">
        <v>102</v>
      </c>
      <c r="W31" s="114"/>
      <c r="X31" s="73">
        <v>122</v>
      </c>
      <c r="Y31" s="73">
        <v>128</v>
      </c>
      <c r="Z31" s="114"/>
      <c r="AA31" s="73">
        <v>85</v>
      </c>
      <c r="AB31" s="73">
        <v>92</v>
      </c>
      <c r="AC31" s="73">
        <v>51</v>
      </c>
      <c r="AD31" s="73">
        <v>71</v>
      </c>
      <c r="AE31" s="73">
        <v>70</v>
      </c>
      <c r="AF31" s="114"/>
      <c r="AG31" s="73">
        <v>110</v>
      </c>
      <c r="AH31" s="73">
        <v>50</v>
      </c>
      <c r="AJ31" s="70"/>
      <c r="AK31" s="70"/>
      <c r="AL31" s="70"/>
      <c r="AM31" s="70"/>
      <c r="AN31" s="70"/>
    </row>
    <row r="32" spans="1:40" ht="15.75" thickBot="1" x14ac:dyDescent="0.3">
      <c r="A32" s="46" t="s">
        <v>68</v>
      </c>
      <c r="B32" s="24"/>
      <c r="C32" s="74">
        <f>+'[2]Galloway Twp'!C$13+'[1]Galloway Twp'!C$13</f>
        <v>3</v>
      </c>
      <c r="D32" s="74">
        <f>+'[2]Galloway Twp'!D$13+'[1]Galloway Twp'!D$13</f>
        <v>2</v>
      </c>
      <c r="E32" s="74">
        <f>+'[2]Galloway Twp'!E$13+'[1]Galloway Twp'!E$13</f>
        <v>0</v>
      </c>
      <c r="F32" s="74">
        <f>+'[2]Galloway Twp'!F$13+'[1]Galloway Twp'!F$13</f>
        <v>1</v>
      </c>
      <c r="G32" s="114"/>
      <c r="H32" s="74">
        <f>+'[2]Galloway Twp'!H$13+'[1]Galloway Twp'!H$13</f>
        <v>3</v>
      </c>
      <c r="I32" s="74">
        <f>+'[2]Galloway Twp'!I$13+'[1]Galloway Twp'!I$13</f>
        <v>0</v>
      </c>
      <c r="J32" s="114"/>
      <c r="K32" s="74">
        <f>+'[2]Galloway Twp'!K$13+'[1]Galloway Twp'!K$13</f>
        <v>3</v>
      </c>
      <c r="L32" s="74">
        <f>+'[2]Galloway Twp'!L$13+'[1]Galloway Twp'!L$13</f>
        <v>0</v>
      </c>
      <c r="M32" s="114"/>
      <c r="N32" s="74">
        <f>+'[2]Galloway Twp'!N$13+'[1]Galloway Twp'!N$13</f>
        <v>1</v>
      </c>
      <c r="O32" s="74">
        <f>+'[2]Galloway Twp'!O$13+'[1]Galloway Twp'!O$13</f>
        <v>1</v>
      </c>
      <c r="P32" s="114"/>
      <c r="Q32" s="74">
        <f>+'[2]Galloway Twp'!Q$13+'[1]Galloway Twp'!Q$13</f>
        <v>1</v>
      </c>
      <c r="R32" s="74">
        <f>+'[2]Galloway Twp'!R$13+'[1]Galloway Twp'!R$13</f>
        <v>2</v>
      </c>
      <c r="S32" s="74">
        <f>+'[2]Galloway Twp'!S$13+'[1]Galloway Twp'!S$13</f>
        <v>1</v>
      </c>
      <c r="T32" s="74">
        <f>+'[2]Galloway Twp'!T$13+'[1]Galloway Twp'!T$13</f>
        <v>0</v>
      </c>
      <c r="U32" s="74">
        <f>+'[2]Galloway Twp'!U$13+'[1]Galloway Twp'!U$13</f>
        <v>2</v>
      </c>
      <c r="V32" s="74">
        <f>+'[2]Galloway Twp'!V$13+'[1]Galloway Twp'!V$13</f>
        <v>0</v>
      </c>
      <c r="W32" s="114"/>
      <c r="X32" s="74">
        <f>+'[2]Galloway Twp'!X$13+'[1]Galloway Twp'!X$13</f>
        <v>2</v>
      </c>
      <c r="Y32" s="74">
        <f>+'[2]Galloway Twp'!Y$13+'[1]Galloway Twp'!Y$13</f>
        <v>2</v>
      </c>
      <c r="Z32" s="114"/>
      <c r="AA32" s="74">
        <f>+'[2]Galloway Twp'!AA$13+'[1]Galloway Twp'!AA$13</f>
        <v>2</v>
      </c>
      <c r="AB32" s="74">
        <f>+'[2]Galloway Twp'!AB$13+'[1]Galloway Twp'!AB$13</f>
        <v>1</v>
      </c>
      <c r="AC32" s="74">
        <f>+'[2]Galloway Twp'!AC$13+'[1]Galloway Twp'!AC$13</f>
        <v>1</v>
      </c>
      <c r="AD32" s="74">
        <f>+'[2]Galloway Twp'!AD$13+'[1]Galloway Twp'!AD$13</f>
        <v>2</v>
      </c>
      <c r="AE32" s="74">
        <f>+'[2]Galloway Twp'!AE$13+'[1]Galloway Twp'!AE$13</f>
        <v>0</v>
      </c>
      <c r="AF32" s="114"/>
      <c r="AG32" s="74">
        <f>+'[2]Galloway Twp'!AG$13+'[1]Galloway Twp'!AG$13</f>
        <v>1</v>
      </c>
      <c r="AH32" s="74">
        <f>+'[2]Galloway Twp'!AH$13+'[1]Galloway Twp'!AH$13</f>
        <v>0</v>
      </c>
      <c r="AJ32" s="70"/>
      <c r="AK32" s="70"/>
      <c r="AL32" s="70"/>
      <c r="AM32" s="70"/>
      <c r="AN32" s="70"/>
    </row>
    <row r="33" spans="1:40" ht="15.75" thickBot="1" x14ac:dyDescent="0.3">
      <c r="A33" s="43" t="s">
        <v>69</v>
      </c>
      <c r="B33" s="24"/>
      <c r="C33" s="28">
        <f>+SUM(C29:C32)</f>
        <v>3624</v>
      </c>
      <c r="D33" s="28">
        <f>+SUM(D29:D32)</f>
        <v>3453</v>
      </c>
      <c r="E33" s="28">
        <f>+SUM(E29:E32)</f>
        <v>4589</v>
      </c>
      <c r="F33" s="28">
        <f>+SUM(F29:F32)</f>
        <v>4629</v>
      </c>
      <c r="H33" s="28">
        <f>+SUM(H29:H32)</f>
        <v>3232</v>
      </c>
      <c r="I33" s="28">
        <f>+SUM(I29:I32)</f>
        <v>5070</v>
      </c>
      <c r="K33" s="28">
        <f>+SUM(K29:K32)</f>
        <v>3365</v>
      </c>
      <c r="L33" s="28">
        <f>+SUM(L29:L32)</f>
        <v>4847</v>
      </c>
      <c r="N33" s="28">
        <f>+SUM(N29:N32)</f>
        <v>3523</v>
      </c>
      <c r="O33" s="28">
        <f>+SUM(O29:O32)</f>
        <v>4663</v>
      </c>
      <c r="Q33" s="28">
        <f t="shared" ref="Q33:V33" si="5">+SUM(Q29:Q32)</f>
        <v>3497</v>
      </c>
      <c r="R33" s="28">
        <f t="shared" si="5"/>
        <v>3551</v>
      </c>
      <c r="S33" s="28">
        <f t="shared" si="5"/>
        <v>3344</v>
      </c>
      <c r="T33" s="28">
        <f t="shared" si="5"/>
        <v>5024</v>
      </c>
      <c r="U33" s="28">
        <f t="shared" si="5"/>
        <v>4684</v>
      </c>
      <c r="V33" s="28">
        <f t="shared" si="5"/>
        <v>4770</v>
      </c>
      <c r="X33" s="28">
        <f>+SUM(X29:X32)</f>
        <v>4827</v>
      </c>
      <c r="Y33" s="28">
        <f>+SUM(Y29:Y32)</f>
        <v>4867</v>
      </c>
      <c r="AA33" s="28">
        <f>+SUM(AA29:AA32)</f>
        <v>3678</v>
      </c>
      <c r="AB33" s="28">
        <f t="shared" ref="AB33:AH33" si="6">+SUM(AB29:AB32)</f>
        <v>3771</v>
      </c>
      <c r="AC33" s="28">
        <f t="shared" si="6"/>
        <v>2153</v>
      </c>
      <c r="AD33" s="28">
        <f t="shared" si="6"/>
        <v>2035</v>
      </c>
      <c r="AE33" s="28">
        <f t="shared" si="6"/>
        <v>2940</v>
      </c>
      <c r="AG33" s="28">
        <f t="shared" si="6"/>
        <v>5061</v>
      </c>
      <c r="AH33" s="28">
        <f t="shared" si="6"/>
        <v>2109</v>
      </c>
      <c r="AJ33" s="69"/>
      <c r="AK33" s="69"/>
      <c r="AL33" s="69"/>
      <c r="AM33" s="69"/>
      <c r="AN33" s="69"/>
    </row>
  </sheetData>
  <mergeCells count="11">
    <mergeCell ref="Q4:V4"/>
    <mergeCell ref="H4:I4"/>
    <mergeCell ref="K4:L4"/>
    <mergeCell ref="C3:F3"/>
    <mergeCell ref="C4:F4"/>
    <mergeCell ref="N4:O4"/>
    <mergeCell ref="X2:Y2"/>
    <mergeCell ref="X3:Y3"/>
    <mergeCell ref="X4:Y4"/>
    <mergeCell ref="AA4:AE4"/>
    <mergeCell ref="AG4:AH4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2" manualBreakCount="2">
    <brk id="15" max="1048575" man="1"/>
    <brk id="3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30"/>
  <sheetViews>
    <sheetView zoomScale="75" zoomScaleNormal="75" workbookViewId="0">
      <selection activeCell="F14" sqref="F14"/>
    </sheetView>
  </sheetViews>
  <sheetFormatPr defaultRowHeight="15" x14ac:dyDescent="0.25"/>
  <cols>
    <col min="1" max="1" width="28.710937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7" width="13.42578125" customWidth="1"/>
    <col min="18" max="18" width="1.7109375" customWidth="1"/>
    <col min="19" max="19" width="13.42578125" customWidth="1"/>
    <col min="20" max="20" width="1.7109375" customWidth="1"/>
    <col min="21" max="23" width="13.42578125" customWidth="1"/>
    <col min="24" max="24" width="1.7109375" customWidth="1"/>
    <col min="25" max="26" width="12.140625" customWidth="1"/>
    <col min="27" max="27" width="1.7109375" customWidth="1"/>
    <col min="28" max="40" width="13.42578125" customWidth="1"/>
  </cols>
  <sheetData>
    <row r="3" spans="1:32" x14ac:dyDescent="0.25">
      <c r="S3" s="9" t="s">
        <v>372</v>
      </c>
    </row>
    <row r="4" spans="1:32" x14ac:dyDescent="0.25">
      <c r="C4" s="124" t="s">
        <v>17</v>
      </c>
      <c r="D4" s="124"/>
      <c r="E4" s="124"/>
      <c r="F4" s="124"/>
      <c r="G4" s="12"/>
      <c r="H4" s="12"/>
      <c r="I4" s="12"/>
      <c r="J4" s="12"/>
      <c r="K4" s="12"/>
      <c r="L4" s="12"/>
      <c r="S4" s="9" t="s">
        <v>373</v>
      </c>
      <c r="U4" s="124" t="s">
        <v>375</v>
      </c>
      <c r="V4" s="124"/>
      <c r="W4" s="124"/>
    </row>
    <row r="5" spans="1:32" ht="15.75" thickBot="1" x14ac:dyDescent="0.3">
      <c r="C5" s="124" t="s">
        <v>29</v>
      </c>
      <c r="D5" s="124"/>
      <c r="E5" s="124"/>
      <c r="F5" s="124"/>
      <c r="G5" s="12"/>
      <c r="H5" s="124" t="s">
        <v>82</v>
      </c>
      <c r="I5" s="124"/>
      <c r="J5" s="12"/>
      <c r="K5" s="124" t="s">
        <v>87</v>
      </c>
      <c r="L5" s="124"/>
      <c r="N5" s="124" t="s">
        <v>229</v>
      </c>
      <c r="O5" s="124"/>
      <c r="P5" s="124"/>
      <c r="Q5" s="124"/>
      <c r="R5" s="20"/>
      <c r="S5" s="9" t="s">
        <v>374</v>
      </c>
      <c r="U5" s="124" t="s">
        <v>137</v>
      </c>
      <c r="V5" s="124"/>
      <c r="W5" s="124"/>
      <c r="Y5" s="124" t="s">
        <v>98</v>
      </c>
      <c r="Z5" s="124"/>
    </row>
    <row r="6" spans="1:32" x14ac:dyDescent="0.25">
      <c r="C6" s="60"/>
      <c r="D6" s="61"/>
      <c r="E6" s="61"/>
      <c r="F6" s="62"/>
      <c r="G6" s="55"/>
      <c r="H6" s="60"/>
      <c r="I6" s="62"/>
      <c r="J6" s="55"/>
      <c r="K6" s="60"/>
      <c r="L6" s="62"/>
      <c r="N6" s="3"/>
      <c r="O6" s="7"/>
      <c r="P6" s="7"/>
      <c r="Q6" s="4"/>
      <c r="S6" s="82"/>
      <c r="U6" s="3"/>
      <c r="V6" s="7"/>
      <c r="W6" s="4"/>
      <c r="Y6" s="60"/>
      <c r="Z6" s="62"/>
      <c r="AB6" s="91"/>
      <c r="AC6" s="92"/>
      <c r="AD6" s="92"/>
      <c r="AE6" s="92"/>
      <c r="AF6" s="93"/>
    </row>
    <row r="7" spans="1:32" x14ac:dyDescent="0.25">
      <c r="C7" s="35" t="str">
        <f>+'Lead Sheet'!K6</f>
        <v xml:space="preserve">Vincent </v>
      </c>
      <c r="D7" s="34" t="str">
        <f>+'Lead Sheet'!L6</f>
        <v xml:space="preserve">John </v>
      </c>
      <c r="E7" s="34" t="str">
        <f>+'Lead Sheet'!M6</f>
        <v xml:space="preserve">Philip J. </v>
      </c>
      <c r="F7" s="36" t="str">
        <f>+'Lead Sheet'!N6</f>
        <v xml:space="preserve"> John W. </v>
      </c>
      <c r="G7" s="34"/>
      <c r="H7" s="35" t="str">
        <f>+'Lead Sheet'!AA6</f>
        <v xml:space="preserve">Susan M. </v>
      </c>
      <c r="I7" s="36" t="str">
        <f>+'Lead Sheet'!AB6</f>
        <v xml:space="preserve">Dennis </v>
      </c>
      <c r="J7" s="34"/>
      <c r="K7" s="35" t="str">
        <f>+'Lead Sheet'!AD6</f>
        <v xml:space="preserve">Nick </v>
      </c>
      <c r="L7" s="36" t="str">
        <f>+'Lead Sheet'!AE6</f>
        <v xml:space="preserve">Amy </v>
      </c>
      <c r="N7" s="13" t="s">
        <v>393</v>
      </c>
      <c r="O7" s="11" t="s">
        <v>394</v>
      </c>
      <c r="P7" s="11" t="s">
        <v>395</v>
      </c>
      <c r="Q7" s="14" t="s">
        <v>396</v>
      </c>
      <c r="S7" s="83" t="s">
        <v>398</v>
      </c>
      <c r="U7" s="13" t="s">
        <v>400</v>
      </c>
      <c r="V7" s="11" t="s">
        <v>265</v>
      </c>
      <c r="W7" s="14" t="s">
        <v>403</v>
      </c>
      <c r="Y7" s="35"/>
      <c r="Z7" s="36"/>
      <c r="AB7" s="95" t="s">
        <v>65</v>
      </c>
      <c r="AC7" s="96" t="s">
        <v>65</v>
      </c>
      <c r="AD7" s="96" t="s">
        <v>65</v>
      </c>
      <c r="AE7" s="96" t="s">
        <v>65</v>
      </c>
      <c r="AF7" s="97" t="s">
        <v>65</v>
      </c>
    </row>
    <row r="8" spans="1:32" x14ac:dyDescent="0.25">
      <c r="C8" s="35" t="str">
        <f>+'Lead Sheet'!K7</f>
        <v>Mazzeo</v>
      </c>
      <c r="D8" s="34" t="str">
        <f>+'Lead Sheet'!L7</f>
        <v>Armato</v>
      </c>
      <c r="E8" s="34" t="str">
        <f>+'Lead Sheet'!M7</f>
        <v>Guenther</v>
      </c>
      <c r="F8" s="36" t="str">
        <f>+'Lead Sheet'!N7</f>
        <v>Risley Jr.</v>
      </c>
      <c r="G8" s="34"/>
      <c r="H8" s="35" t="str">
        <f>+'Lead Sheet'!AA7</f>
        <v>Korngut</v>
      </c>
      <c r="I8" s="36" t="str">
        <f>+'Lead Sheet'!AB7</f>
        <v>Levinson</v>
      </c>
      <c r="J8" s="34"/>
      <c r="K8" s="35" t="str">
        <f>+'Lead Sheet'!AD7</f>
        <v>Polito</v>
      </c>
      <c r="L8" s="36" t="str">
        <f>+'Lead Sheet'!AE7</f>
        <v>Gatto</v>
      </c>
      <c r="N8" s="13" t="s">
        <v>389</v>
      </c>
      <c r="O8" s="11" t="s">
        <v>390</v>
      </c>
      <c r="P8" s="11" t="s">
        <v>391</v>
      </c>
      <c r="Q8" s="14" t="s">
        <v>392</v>
      </c>
      <c r="S8" s="84" t="s">
        <v>397</v>
      </c>
      <c r="U8" s="49" t="s">
        <v>399</v>
      </c>
      <c r="V8" s="11" t="s">
        <v>401</v>
      </c>
      <c r="W8" s="50" t="s">
        <v>402</v>
      </c>
      <c r="Y8" s="35" t="str">
        <f>+'Lead Sheet'!$AM$7</f>
        <v>Yes</v>
      </c>
      <c r="Z8" s="36" t="str">
        <f>+'Lead Sheet'!$AN$7</f>
        <v>No</v>
      </c>
      <c r="AB8" s="95" t="s">
        <v>573</v>
      </c>
      <c r="AC8" s="96" t="s">
        <v>574</v>
      </c>
      <c r="AD8" s="96" t="s">
        <v>575</v>
      </c>
      <c r="AE8" s="96" t="s">
        <v>594</v>
      </c>
      <c r="AF8" s="97" t="s">
        <v>576</v>
      </c>
    </row>
    <row r="9" spans="1:32" x14ac:dyDescent="0.25">
      <c r="C9" s="35" t="str">
        <f>+'Lead Sheet'!K8</f>
        <v>Democratic</v>
      </c>
      <c r="D9" s="34" t="str">
        <f>+'Lead Sheet'!L8</f>
        <v>Democratic</v>
      </c>
      <c r="E9" s="34" t="str">
        <f>+'Lead Sheet'!M8</f>
        <v>Republican</v>
      </c>
      <c r="F9" s="36" t="str">
        <f>+'Lead Sheet'!N8</f>
        <v>Republican</v>
      </c>
      <c r="G9" s="34"/>
      <c r="H9" s="35" t="str">
        <f>+'Lead Sheet'!AA8</f>
        <v>Democratic</v>
      </c>
      <c r="I9" s="36" t="str">
        <f>+'Lead Sheet'!AB8</f>
        <v>Republican</v>
      </c>
      <c r="J9" s="34"/>
      <c r="K9" s="35" t="str">
        <f>+'Lead Sheet'!AD8</f>
        <v>Democratic</v>
      </c>
      <c r="L9" s="36" t="str">
        <f>+'Lead Sheet'!AE8</f>
        <v>Republican</v>
      </c>
      <c r="N9" s="13" t="s">
        <v>19</v>
      </c>
      <c r="O9" s="11" t="s">
        <v>19</v>
      </c>
      <c r="P9" s="11" t="s">
        <v>20</v>
      </c>
      <c r="Q9" s="14" t="s">
        <v>20</v>
      </c>
      <c r="S9" s="85"/>
      <c r="U9" s="13"/>
      <c r="V9" s="11"/>
      <c r="W9" s="14"/>
      <c r="Y9" s="35"/>
      <c r="Z9" s="36"/>
      <c r="AB9" s="95" t="s">
        <v>578</v>
      </c>
      <c r="AC9" s="96" t="s">
        <v>579</v>
      </c>
      <c r="AD9" s="96" t="s">
        <v>578</v>
      </c>
      <c r="AE9" s="96" t="s">
        <v>578</v>
      </c>
      <c r="AF9" s="97" t="s">
        <v>578</v>
      </c>
    </row>
    <row r="10" spans="1:32" ht="15.75" thickBot="1" x14ac:dyDescent="0.3">
      <c r="C10" s="37"/>
      <c r="D10" s="38"/>
      <c r="E10" s="38"/>
      <c r="F10" s="39"/>
      <c r="G10" s="34"/>
      <c r="H10" s="37"/>
      <c r="I10" s="39"/>
      <c r="J10" s="34"/>
      <c r="K10" s="37"/>
      <c r="L10" s="39"/>
      <c r="N10" s="5"/>
      <c r="O10" s="8"/>
      <c r="P10" s="8"/>
      <c r="Q10" s="6"/>
      <c r="S10" s="86"/>
      <c r="U10" s="5"/>
      <c r="V10" s="8"/>
      <c r="W10" s="6"/>
      <c r="Y10" s="37"/>
      <c r="Z10" s="39"/>
      <c r="AB10" s="98"/>
      <c r="AC10" s="99"/>
      <c r="AD10" s="99"/>
      <c r="AE10" s="99"/>
      <c r="AF10" s="100"/>
    </row>
    <row r="11" spans="1:32" ht="5.0999999999999996" customHeight="1" x14ac:dyDescent="0.25">
      <c r="AB11" s="30"/>
      <c r="AC11" s="30"/>
      <c r="AD11" s="30"/>
      <c r="AE11" s="30"/>
      <c r="AF11" s="30"/>
    </row>
    <row r="12" spans="1:32" x14ac:dyDescent="0.25">
      <c r="A12" t="s">
        <v>376</v>
      </c>
      <c r="C12" s="25">
        <v>177</v>
      </c>
      <c r="D12" s="25">
        <v>166</v>
      </c>
      <c r="E12" s="25">
        <v>191</v>
      </c>
      <c r="F12" s="25">
        <v>184</v>
      </c>
      <c r="H12" s="25">
        <v>145</v>
      </c>
      <c r="I12" s="25">
        <v>215</v>
      </c>
      <c r="K12" s="25">
        <v>129</v>
      </c>
      <c r="L12" s="25">
        <v>232</v>
      </c>
      <c r="N12" s="25">
        <v>171</v>
      </c>
      <c r="O12" s="25">
        <v>156</v>
      </c>
      <c r="P12" s="25">
        <v>182</v>
      </c>
      <c r="Q12" s="25">
        <v>210</v>
      </c>
      <c r="S12" s="25">
        <v>226</v>
      </c>
      <c r="U12" s="25">
        <v>222</v>
      </c>
      <c r="V12" s="25">
        <v>219</v>
      </c>
      <c r="W12" s="25">
        <v>219</v>
      </c>
      <c r="Y12" s="25">
        <v>216</v>
      </c>
      <c r="Z12" s="25">
        <v>127</v>
      </c>
      <c r="AB12" s="120">
        <v>368</v>
      </c>
      <c r="AC12" s="73">
        <v>689</v>
      </c>
      <c r="AD12" s="73">
        <v>149</v>
      </c>
      <c r="AE12" s="73">
        <f>+'[2]Hamilton Twp'!$AD$14+'[1]Hamilton Twp'!$AD$14</f>
        <v>7</v>
      </c>
      <c r="AF12" s="73">
        <f>+SUM(AB12:AE12)</f>
        <v>1213</v>
      </c>
    </row>
    <row r="13" spans="1:32" x14ac:dyDescent="0.25">
      <c r="A13" t="s">
        <v>377</v>
      </c>
      <c r="C13" s="25">
        <v>142</v>
      </c>
      <c r="D13" s="25">
        <v>127</v>
      </c>
      <c r="E13" s="25">
        <v>308</v>
      </c>
      <c r="F13" s="25">
        <v>312</v>
      </c>
      <c r="H13" s="25">
        <v>105</v>
      </c>
      <c r="I13" s="25">
        <v>344</v>
      </c>
      <c r="K13" s="25">
        <v>87</v>
      </c>
      <c r="L13" s="25">
        <v>361</v>
      </c>
      <c r="N13" s="25">
        <v>130</v>
      </c>
      <c r="O13" s="25">
        <v>134</v>
      </c>
      <c r="P13" s="25">
        <v>302</v>
      </c>
      <c r="Q13" s="25">
        <v>322</v>
      </c>
      <c r="S13" s="25">
        <v>270</v>
      </c>
      <c r="U13" s="25">
        <v>256</v>
      </c>
      <c r="V13" s="25">
        <v>257</v>
      </c>
      <c r="W13" s="25">
        <v>256</v>
      </c>
      <c r="Y13" s="25">
        <v>242</v>
      </c>
      <c r="Z13" s="25">
        <v>185</v>
      </c>
      <c r="AB13" s="120">
        <v>466</v>
      </c>
      <c r="AC13" s="73"/>
      <c r="AD13" s="73"/>
      <c r="AE13" s="73"/>
      <c r="AF13" s="73">
        <f t="shared" ref="AF13:AF24" si="0">+SUM(AB13:AE13)</f>
        <v>466</v>
      </c>
    </row>
    <row r="14" spans="1:32" x14ac:dyDescent="0.25">
      <c r="A14" t="s">
        <v>378</v>
      </c>
      <c r="C14" s="25">
        <v>121</v>
      </c>
      <c r="D14" s="25">
        <v>118</v>
      </c>
      <c r="E14" s="25">
        <v>145</v>
      </c>
      <c r="F14" s="25">
        <v>144</v>
      </c>
      <c r="H14" s="25">
        <v>108</v>
      </c>
      <c r="I14" s="25">
        <v>155</v>
      </c>
      <c r="K14" s="25">
        <v>108</v>
      </c>
      <c r="L14" s="25">
        <v>156</v>
      </c>
      <c r="N14" s="25">
        <v>123</v>
      </c>
      <c r="O14" s="25">
        <v>112</v>
      </c>
      <c r="P14" s="25">
        <v>136</v>
      </c>
      <c r="Q14" s="25">
        <v>149</v>
      </c>
      <c r="S14" s="25">
        <v>172</v>
      </c>
      <c r="U14" s="25">
        <v>164</v>
      </c>
      <c r="V14" s="25">
        <v>160</v>
      </c>
      <c r="W14" s="25">
        <v>156</v>
      </c>
      <c r="Y14" s="25">
        <v>150</v>
      </c>
      <c r="Z14" s="25">
        <v>83</v>
      </c>
      <c r="AB14" s="120">
        <v>269</v>
      </c>
      <c r="AC14" s="73"/>
      <c r="AD14" s="73"/>
      <c r="AE14" s="73"/>
      <c r="AF14" s="73">
        <f t="shared" si="0"/>
        <v>269</v>
      </c>
    </row>
    <row r="15" spans="1:32" x14ac:dyDescent="0.25">
      <c r="A15" t="s">
        <v>379</v>
      </c>
      <c r="C15" s="25">
        <v>165</v>
      </c>
      <c r="D15" s="25">
        <v>161</v>
      </c>
      <c r="E15" s="25">
        <v>39</v>
      </c>
      <c r="F15" s="25">
        <v>41</v>
      </c>
      <c r="H15" s="25">
        <v>155</v>
      </c>
      <c r="I15" s="25">
        <v>52</v>
      </c>
      <c r="K15" s="25">
        <v>155</v>
      </c>
      <c r="L15" s="25">
        <v>47</v>
      </c>
      <c r="N15" s="25">
        <v>161</v>
      </c>
      <c r="O15" s="25">
        <v>159</v>
      </c>
      <c r="P15" s="25">
        <v>41</v>
      </c>
      <c r="Q15" s="25">
        <v>40</v>
      </c>
      <c r="S15" s="25">
        <v>142</v>
      </c>
      <c r="U15" s="25">
        <v>126</v>
      </c>
      <c r="V15" s="25">
        <v>120</v>
      </c>
      <c r="W15" s="25">
        <v>117</v>
      </c>
      <c r="Y15" s="25">
        <v>112</v>
      </c>
      <c r="Z15" s="25">
        <v>33</v>
      </c>
      <c r="AB15" s="120">
        <v>210</v>
      </c>
      <c r="AC15" s="73"/>
      <c r="AD15" s="73"/>
      <c r="AE15" s="73"/>
      <c r="AF15" s="73">
        <f t="shared" si="0"/>
        <v>210</v>
      </c>
    </row>
    <row r="16" spans="1:32" x14ac:dyDescent="0.25">
      <c r="A16" t="s">
        <v>380</v>
      </c>
      <c r="C16" s="25">
        <v>130</v>
      </c>
      <c r="D16" s="25">
        <v>129</v>
      </c>
      <c r="E16" s="25">
        <v>138</v>
      </c>
      <c r="F16" s="25">
        <v>141</v>
      </c>
      <c r="H16" s="25">
        <v>106</v>
      </c>
      <c r="I16" s="25">
        <v>160</v>
      </c>
      <c r="K16" s="25">
        <v>102</v>
      </c>
      <c r="L16" s="25">
        <v>159</v>
      </c>
      <c r="N16" s="25">
        <v>124</v>
      </c>
      <c r="O16" s="25">
        <v>106</v>
      </c>
      <c r="P16" s="25">
        <v>141</v>
      </c>
      <c r="Q16" s="25">
        <v>155</v>
      </c>
      <c r="S16" s="25">
        <v>164</v>
      </c>
      <c r="U16" s="25">
        <v>159</v>
      </c>
      <c r="V16" s="25">
        <v>160</v>
      </c>
      <c r="W16" s="25">
        <v>154</v>
      </c>
      <c r="Y16" s="25">
        <v>166</v>
      </c>
      <c r="Z16" s="25">
        <v>81</v>
      </c>
      <c r="AB16" s="120">
        <v>276</v>
      </c>
      <c r="AC16" s="73"/>
      <c r="AD16" s="73"/>
      <c r="AE16" s="73"/>
      <c r="AF16" s="73">
        <f t="shared" si="0"/>
        <v>276</v>
      </c>
    </row>
    <row r="17" spans="1:32" x14ac:dyDescent="0.25">
      <c r="A17" t="s">
        <v>381</v>
      </c>
      <c r="C17" s="25">
        <v>143</v>
      </c>
      <c r="D17" s="25">
        <v>136</v>
      </c>
      <c r="E17" s="25">
        <v>196</v>
      </c>
      <c r="F17" s="25">
        <v>191</v>
      </c>
      <c r="H17" s="25">
        <v>111</v>
      </c>
      <c r="I17" s="25">
        <v>219</v>
      </c>
      <c r="K17" s="25">
        <v>118</v>
      </c>
      <c r="L17" s="25">
        <v>217</v>
      </c>
      <c r="N17" s="25">
        <v>134</v>
      </c>
      <c r="O17" s="25">
        <v>124</v>
      </c>
      <c r="P17" s="25">
        <v>190</v>
      </c>
      <c r="Q17" s="25">
        <v>209</v>
      </c>
      <c r="S17" s="25">
        <v>192</v>
      </c>
      <c r="U17" s="25">
        <v>175</v>
      </c>
      <c r="V17" s="25">
        <v>186</v>
      </c>
      <c r="W17" s="25">
        <v>177</v>
      </c>
      <c r="Y17" s="25">
        <v>188</v>
      </c>
      <c r="Z17" s="25">
        <v>113</v>
      </c>
      <c r="AB17" s="120">
        <v>341</v>
      </c>
      <c r="AC17" s="73"/>
      <c r="AD17" s="73"/>
      <c r="AE17" s="73"/>
      <c r="AF17" s="73">
        <f t="shared" si="0"/>
        <v>341</v>
      </c>
    </row>
    <row r="18" spans="1:32" x14ac:dyDescent="0.25">
      <c r="A18" t="s">
        <v>382</v>
      </c>
      <c r="C18" s="25">
        <v>211</v>
      </c>
      <c r="D18" s="25">
        <v>196</v>
      </c>
      <c r="E18" s="25">
        <v>207</v>
      </c>
      <c r="F18" s="25">
        <v>204</v>
      </c>
      <c r="H18" s="25">
        <v>173</v>
      </c>
      <c r="I18" s="25">
        <v>234</v>
      </c>
      <c r="K18" s="25">
        <v>168</v>
      </c>
      <c r="L18" s="25">
        <v>240</v>
      </c>
      <c r="N18" s="25">
        <v>189</v>
      </c>
      <c r="O18" s="25">
        <v>188</v>
      </c>
      <c r="P18" s="25">
        <v>213</v>
      </c>
      <c r="Q18" s="25">
        <v>216</v>
      </c>
      <c r="S18" s="25">
        <v>264</v>
      </c>
      <c r="U18" s="25">
        <v>245</v>
      </c>
      <c r="V18" s="25">
        <v>252</v>
      </c>
      <c r="W18" s="25">
        <v>238</v>
      </c>
      <c r="Y18" s="25">
        <v>252</v>
      </c>
      <c r="Z18" s="25">
        <v>136</v>
      </c>
      <c r="AB18" s="120">
        <v>417</v>
      </c>
      <c r="AC18" s="73"/>
      <c r="AD18" s="73"/>
      <c r="AE18" s="73"/>
      <c r="AF18" s="73">
        <f t="shared" si="0"/>
        <v>417</v>
      </c>
    </row>
    <row r="19" spans="1:32" x14ac:dyDescent="0.25">
      <c r="A19" t="s">
        <v>383</v>
      </c>
      <c r="C19" s="25">
        <v>190</v>
      </c>
      <c r="D19" s="25">
        <v>179</v>
      </c>
      <c r="E19" s="25">
        <v>244</v>
      </c>
      <c r="F19" s="25">
        <v>258</v>
      </c>
      <c r="H19" s="25">
        <v>146</v>
      </c>
      <c r="I19" s="25">
        <v>289</v>
      </c>
      <c r="K19" s="25">
        <v>137</v>
      </c>
      <c r="L19" s="25">
        <v>302</v>
      </c>
      <c r="N19" s="25">
        <v>193</v>
      </c>
      <c r="O19" s="25">
        <v>159</v>
      </c>
      <c r="P19" s="25">
        <v>252</v>
      </c>
      <c r="Q19" s="25">
        <v>268</v>
      </c>
      <c r="S19" s="25">
        <v>266</v>
      </c>
      <c r="U19" s="25">
        <v>260</v>
      </c>
      <c r="V19" s="25">
        <v>275</v>
      </c>
      <c r="W19" s="25">
        <v>256</v>
      </c>
      <c r="Y19" s="25">
        <v>231</v>
      </c>
      <c r="Z19" s="25">
        <v>183</v>
      </c>
      <c r="AB19" s="120">
        <v>447</v>
      </c>
      <c r="AC19" s="73"/>
      <c r="AD19" s="73"/>
      <c r="AE19" s="73"/>
      <c r="AF19" s="73">
        <f t="shared" si="0"/>
        <v>447</v>
      </c>
    </row>
    <row r="20" spans="1:32" x14ac:dyDescent="0.25">
      <c r="A20" t="s">
        <v>384</v>
      </c>
      <c r="C20" s="25">
        <v>188</v>
      </c>
      <c r="D20" s="25">
        <v>188</v>
      </c>
      <c r="E20" s="25">
        <v>211</v>
      </c>
      <c r="F20" s="25">
        <v>206</v>
      </c>
      <c r="H20" s="25">
        <v>164</v>
      </c>
      <c r="I20" s="25">
        <v>235</v>
      </c>
      <c r="K20" s="25">
        <v>158</v>
      </c>
      <c r="L20" s="25">
        <v>242</v>
      </c>
      <c r="N20" s="25">
        <v>192</v>
      </c>
      <c r="O20" s="25">
        <v>188</v>
      </c>
      <c r="P20" s="25">
        <v>201</v>
      </c>
      <c r="Q20" s="25">
        <v>205</v>
      </c>
      <c r="S20" s="25">
        <v>272</v>
      </c>
      <c r="U20" s="25">
        <v>262</v>
      </c>
      <c r="V20" s="25">
        <v>254</v>
      </c>
      <c r="W20" s="25">
        <v>246</v>
      </c>
      <c r="Y20" s="25">
        <v>230</v>
      </c>
      <c r="Z20" s="25">
        <v>140</v>
      </c>
      <c r="AB20" s="120">
        <v>407</v>
      </c>
      <c r="AC20" s="73"/>
      <c r="AD20" s="73"/>
      <c r="AE20" s="73"/>
      <c r="AF20" s="73">
        <f t="shared" si="0"/>
        <v>407</v>
      </c>
    </row>
    <row r="21" spans="1:32" x14ac:dyDescent="0.25">
      <c r="A21" t="s">
        <v>385</v>
      </c>
      <c r="C21" s="25">
        <v>170</v>
      </c>
      <c r="D21" s="25">
        <v>171</v>
      </c>
      <c r="E21" s="25">
        <v>248</v>
      </c>
      <c r="F21" s="25">
        <v>247</v>
      </c>
      <c r="H21" s="25">
        <v>144</v>
      </c>
      <c r="I21" s="25">
        <v>271</v>
      </c>
      <c r="K21" s="25">
        <v>149</v>
      </c>
      <c r="L21" s="25">
        <v>270</v>
      </c>
      <c r="N21" s="25">
        <v>159</v>
      </c>
      <c r="O21" s="25">
        <v>160</v>
      </c>
      <c r="P21" s="25">
        <v>248</v>
      </c>
      <c r="Q21" s="25">
        <v>249</v>
      </c>
      <c r="S21" s="25">
        <v>232</v>
      </c>
      <c r="U21" s="25">
        <v>211</v>
      </c>
      <c r="V21" s="25">
        <v>203</v>
      </c>
      <c r="W21" s="25">
        <v>188</v>
      </c>
      <c r="Y21" s="25">
        <v>308</v>
      </c>
      <c r="Z21" s="25">
        <v>70</v>
      </c>
      <c r="AB21" s="120">
        <v>429</v>
      </c>
      <c r="AC21" s="73"/>
      <c r="AD21" s="73"/>
      <c r="AE21" s="73"/>
      <c r="AF21" s="73">
        <f t="shared" si="0"/>
        <v>429</v>
      </c>
    </row>
    <row r="22" spans="1:32" x14ac:dyDescent="0.25">
      <c r="A22" t="s">
        <v>386</v>
      </c>
      <c r="C22" s="25">
        <v>185</v>
      </c>
      <c r="D22" s="25">
        <v>177</v>
      </c>
      <c r="E22" s="25">
        <v>106</v>
      </c>
      <c r="F22" s="25">
        <v>106</v>
      </c>
      <c r="H22" s="25">
        <v>168</v>
      </c>
      <c r="I22" s="25">
        <v>122</v>
      </c>
      <c r="K22" s="25">
        <v>166</v>
      </c>
      <c r="L22" s="25">
        <v>123</v>
      </c>
      <c r="N22" s="25">
        <v>177</v>
      </c>
      <c r="O22" s="25">
        <v>182</v>
      </c>
      <c r="P22" s="25">
        <v>105</v>
      </c>
      <c r="Q22" s="25">
        <v>107</v>
      </c>
      <c r="S22" s="25">
        <v>198</v>
      </c>
      <c r="U22" s="25">
        <v>177</v>
      </c>
      <c r="V22" s="25">
        <v>178</v>
      </c>
      <c r="W22" s="25">
        <v>169</v>
      </c>
      <c r="Y22" s="25">
        <v>151</v>
      </c>
      <c r="Z22" s="25">
        <v>56</v>
      </c>
      <c r="AB22" s="120">
        <v>296</v>
      </c>
      <c r="AC22" s="73"/>
      <c r="AD22" s="73"/>
      <c r="AE22" s="73"/>
      <c r="AF22" s="73">
        <f t="shared" si="0"/>
        <v>296</v>
      </c>
    </row>
    <row r="23" spans="1:32" x14ac:dyDescent="0.25">
      <c r="A23" t="s">
        <v>387</v>
      </c>
      <c r="C23" s="25">
        <v>129</v>
      </c>
      <c r="D23" s="25">
        <v>123</v>
      </c>
      <c r="E23" s="25">
        <v>213</v>
      </c>
      <c r="F23" s="25">
        <v>214</v>
      </c>
      <c r="H23" s="25">
        <v>102</v>
      </c>
      <c r="I23" s="25">
        <v>235</v>
      </c>
      <c r="K23" s="25">
        <v>99</v>
      </c>
      <c r="L23" s="25">
        <v>242</v>
      </c>
      <c r="N23" s="25">
        <v>137</v>
      </c>
      <c r="O23" s="25">
        <v>120</v>
      </c>
      <c r="P23" s="25">
        <v>205</v>
      </c>
      <c r="Q23" s="25">
        <v>214</v>
      </c>
      <c r="S23" s="25">
        <v>208</v>
      </c>
      <c r="U23" s="25">
        <v>207</v>
      </c>
      <c r="V23" s="25">
        <v>202</v>
      </c>
      <c r="W23" s="25">
        <v>207</v>
      </c>
      <c r="Y23" s="25">
        <v>212</v>
      </c>
      <c r="Z23" s="25">
        <v>101</v>
      </c>
      <c r="AB23" s="120">
        <v>351</v>
      </c>
      <c r="AC23" s="73"/>
      <c r="AD23" s="73"/>
      <c r="AE23" s="73"/>
      <c r="AF23" s="73">
        <f t="shared" si="0"/>
        <v>351</v>
      </c>
    </row>
    <row r="24" spans="1:32" x14ac:dyDescent="0.25">
      <c r="A24" t="s">
        <v>388</v>
      </c>
      <c r="C24" s="25">
        <v>199</v>
      </c>
      <c r="D24" s="25">
        <v>183</v>
      </c>
      <c r="E24" s="25">
        <v>171</v>
      </c>
      <c r="F24" s="25">
        <v>170</v>
      </c>
      <c r="H24" s="25">
        <v>181</v>
      </c>
      <c r="I24" s="25">
        <v>187</v>
      </c>
      <c r="K24" s="25">
        <v>178</v>
      </c>
      <c r="L24" s="25">
        <v>188</v>
      </c>
      <c r="N24" s="25">
        <v>184</v>
      </c>
      <c r="O24" s="25">
        <v>187</v>
      </c>
      <c r="P24" s="25">
        <v>179</v>
      </c>
      <c r="Q24" s="25">
        <v>171</v>
      </c>
      <c r="S24" s="25">
        <v>233</v>
      </c>
      <c r="U24" s="25">
        <v>213</v>
      </c>
      <c r="V24" s="25">
        <v>216</v>
      </c>
      <c r="W24" s="25">
        <v>201</v>
      </c>
      <c r="Y24" s="25">
        <v>173</v>
      </c>
      <c r="Z24" s="25">
        <v>107</v>
      </c>
      <c r="AB24" s="120">
        <v>374</v>
      </c>
      <c r="AC24" s="73"/>
      <c r="AD24" s="73"/>
      <c r="AE24" s="73"/>
      <c r="AF24" s="73">
        <f t="shared" si="0"/>
        <v>374</v>
      </c>
    </row>
    <row r="25" spans="1:32" ht="15.75" thickBot="1" x14ac:dyDescent="0.3"/>
    <row r="26" spans="1:32" ht="15.75" thickBot="1" x14ac:dyDescent="0.3">
      <c r="A26" s="43" t="s">
        <v>65</v>
      </c>
      <c r="B26" s="24"/>
      <c r="C26" s="28">
        <f>+SUM(C12:C24)</f>
        <v>2150</v>
      </c>
      <c r="D26" s="28">
        <f t="shared" ref="D26:F26" si="1">+SUM(D12:D24)</f>
        <v>2054</v>
      </c>
      <c r="E26" s="28">
        <f t="shared" si="1"/>
        <v>2417</v>
      </c>
      <c r="F26" s="28">
        <f t="shared" si="1"/>
        <v>2418</v>
      </c>
      <c r="H26" s="28">
        <f t="shared" ref="H26:I26" si="2">+SUM(H12:H24)</f>
        <v>1808</v>
      </c>
      <c r="I26" s="28">
        <f t="shared" si="2"/>
        <v>2718</v>
      </c>
      <c r="K26" s="28">
        <f t="shared" ref="K26:L26" si="3">+SUM(K12:K24)</f>
        <v>1754</v>
      </c>
      <c r="L26" s="28">
        <f t="shared" si="3"/>
        <v>2779</v>
      </c>
      <c r="N26" s="28">
        <f t="shared" ref="N26:Q26" si="4">+SUM(N12:N24)</f>
        <v>2074</v>
      </c>
      <c r="O26" s="28">
        <f t="shared" si="4"/>
        <v>1975</v>
      </c>
      <c r="P26" s="28">
        <f t="shared" si="4"/>
        <v>2395</v>
      </c>
      <c r="Q26" s="28">
        <f t="shared" si="4"/>
        <v>2515</v>
      </c>
      <c r="S26" s="28">
        <f t="shared" ref="S26" si="5">+SUM(S12:S24)</f>
        <v>2839</v>
      </c>
      <c r="U26" s="28">
        <f t="shared" ref="U26:W26" si="6">+SUM(U12:U24)</f>
        <v>2677</v>
      </c>
      <c r="V26" s="28">
        <f t="shared" si="6"/>
        <v>2682</v>
      </c>
      <c r="W26" s="28">
        <f t="shared" si="6"/>
        <v>2584</v>
      </c>
      <c r="Y26" s="28">
        <f t="shared" ref="Y26:Z26" si="7">+SUM(Y12:Y24)</f>
        <v>2631</v>
      </c>
      <c r="Z26" s="28">
        <f t="shared" si="7"/>
        <v>1415</v>
      </c>
      <c r="AB26" s="28">
        <f t="shared" ref="AB26:AF26" si="8">+SUM(AB12:AB24)</f>
        <v>4651</v>
      </c>
      <c r="AC26" s="28">
        <f t="shared" si="8"/>
        <v>689</v>
      </c>
      <c r="AD26" s="28">
        <f t="shared" si="8"/>
        <v>149</v>
      </c>
      <c r="AE26" s="28">
        <f t="shared" si="8"/>
        <v>7</v>
      </c>
      <c r="AF26" s="28">
        <f t="shared" si="8"/>
        <v>5496</v>
      </c>
    </row>
    <row r="27" spans="1:32" x14ac:dyDescent="0.25">
      <c r="A27" s="44" t="s">
        <v>66</v>
      </c>
      <c r="B27" s="24"/>
      <c r="C27" s="72">
        <v>419</v>
      </c>
      <c r="D27" s="72">
        <v>392</v>
      </c>
      <c r="E27" s="72">
        <v>263</v>
      </c>
      <c r="F27" s="72">
        <v>279</v>
      </c>
      <c r="G27" s="114"/>
      <c r="H27" s="72">
        <v>338</v>
      </c>
      <c r="I27" s="72">
        <v>336</v>
      </c>
      <c r="J27" s="114"/>
      <c r="K27" s="72">
        <v>327</v>
      </c>
      <c r="L27" s="72">
        <v>344</v>
      </c>
      <c r="M27" s="114"/>
      <c r="N27" s="72">
        <v>386</v>
      </c>
      <c r="O27" s="72">
        <v>369</v>
      </c>
      <c r="P27" s="72">
        <v>288</v>
      </c>
      <c r="Q27" s="72">
        <v>291</v>
      </c>
      <c r="R27" s="114"/>
      <c r="S27" s="72">
        <v>520</v>
      </c>
      <c r="T27" s="114"/>
      <c r="U27" s="72">
        <v>514</v>
      </c>
      <c r="V27" s="72">
        <v>511</v>
      </c>
      <c r="W27" s="72">
        <v>504</v>
      </c>
      <c r="X27" s="114"/>
      <c r="Y27" s="72">
        <v>488</v>
      </c>
      <c r="Z27" s="72">
        <v>93</v>
      </c>
      <c r="AB27" s="70"/>
      <c r="AC27" s="70"/>
      <c r="AD27" s="70"/>
      <c r="AE27" s="70"/>
      <c r="AF27" s="70"/>
    </row>
    <row r="28" spans="1:32" x14ac:dyDescent="0.25">
      <c r="A28" s="45" t="s">
        <v>67</v>
      </c>
      <c r="B28" s="24"/>
      <c r="C28" s="73">
        <v>73</v>
      </c>
      <c r="D28" s="73">
        <v>66</v>
      </c>
      <c r="E28" s="73">
        <v>74</v>
      </c>
      <c r="F28" s="73">
        <v>74</v>
      </c>
      <c r="G28" s="114"/>
      <c r="H28" s="73">
        <v>64</v>
      </c>
      <c r="I28" s="73">
        <v>80</v>
      </c>
      <c r="J28" s="114"/>
      <c r="K28" s="73">
        <v>66</v>
      </c>
      <c r="L28" s="73">
        <v>76</v>
      </c>
      <c r="M28" s="114"/>
      <c r="N28" s="73">
        <v>71</v>
      </c>
      <c r="O28" s="73">
        <v>68</v>
      </c>
      <c r="P28" s="73">
        <v>72</v>
      </c>
      <c r="Q28" s="73">
        <v>74</v>
      </c>
      <c r="R28" s="114"/>
      <c r="S28" s="73">
        <v>92</v>
      </c>
      <c r="T28" s="114"/>
      <c r="U28" s="73">
        <v>86</v>
      </c>
      <c r="V28" s="73">
        <v>85</v>
      </c>
      <c r="W28" s="73">
        <v>84</v>
      </c>
      <c r="X28" s="114"/>
      <c r="Y28" s="73">
        <v>89</v>
      </c>
      <c r="Z28" s="73">
        <v>37</v>
      </c>
      <c r="AB28" s="70"/>
      <c r="AC28" s="70"/>
      <c r="AD28" s="70"/>
      <c r="AE28" s="70"/>
      <c r="AF28" s="70"/>
    </row>
    <row r="29" spans="1:32" ht="15.75" thickBot="1" x14ac:dyDescent="0.3">
      <c r="A29" s="46" t="s">
        <v>68</v>
      </c>
      <c r="B29" s="24"/>
      <c r="C29" s="74">
        <f>+'[2]Hamilton Twp'!C$14+'[1]Hamilton Twp'!C$14</f>
        <v>5</v>
      </c>
      <c r="D29" s="74">
        <f>+'[2]Hamilton Twp'!D$14+'[1]Hamilton Twp'!D$14</f>
        <v>5</v>
      </c>
      <c r="E29" s="74">
        <f>+'[2]Hamilton Twp'!E$14+'[1]Hamilton Twp'!E$14</f>
        <v>1</v>
      </c>
      <c r="F29" s="74">
        <f>+'[2]Hamilton Twp'!F$14+'[1]Hamilton Twp'!F$14</f>
        <v>1</v>
      </c>
      <c r="G29" s="114"/>
      <c r="H29" s="74">
        <f>+'[2]Hamilton Twp'!H$14+'[1]Hamilton Twp'!H$14</f>
        <v>4</v>
      </c>
      <c r="I29" s="74">
        <f>+'[2]Hamilton Twp'!I$14+'[1]Hamilton Twp'!I$14</f>
        <v>3</v>
      </c>
      <c r="J29" s="114"/>
      <c r="K29" s="74">
        <f>+'[2]Hamilton Twp'!K$14+'[1]Hamilton Twp'!K$14</f>
        <v>4</v>
      </c>
      <c r="L29" s="74">
        <f>+'[2]Hamilton Twp'!L$14+'[1]Hamilton Twp'!L$14</f>
        <v>2</v>
      </c>
      <c r="M29" s="114"/>
      <c r="N29" s="74">
        <f>+'[2]Hamilton Twp'!N$14+'[1]Hamilton Twp'!N$14</f>
        <v>4</v>
      </c>
      <c r="O29" s="74">
        <f>+'[2]Hamilton Twp'!O$14+'[1]Hamilton Twp'!O$14</f>
        <v>5</v>
      </c>
      <c r="P29" s="74">
        <f>+'[2]Hamilton Twp'!P$14+'[1]Hamilton Twp'!P$14</f>
        <v>2</v>
      </c>
      <c r="Q29" s="74">
        <f>+'[2]Hamilton Twp'!Q$14+'[1]Hamilton Twp'!Q$14</f>
        <v>1</v>
      </c>
      <c r="R29" s="114"/>
      <c r="S29" s="74">
        <f>+'[2]Hamilton Twp'!S$14+'[1]Hamilton Twp'!S$14</f>
        <v>4</v>
      </c>
      <c r="T29" s="114"/>
      <c r="U29" s="74">
        <f>+'[2]Hamilton Twp'!U$14+'[1]Hamilton Twp'!U$14</f>
        <v>4</v>
      </c>
      <c r="V29" s="74">
        <f>+'[2]Hamilton Twp'!V$14+'[1]Hamilton Twp'!V$14</f>
        <v>3</v>
      </c>
      <c r="W29" s="74">
        <f>+'[2]Hamilton Twp'!W$14+'[1]Hamilton Twp'!W$14</f>
        <v>4</v>
      </c>
      <c r="X29" s="114"/>
      <c r="Y29" s="74">
        <f>+'[2]Hamilton Twp'!Y$14+'[1]Hamilton Twp'!Y$14</f>
        <v>3</v>
      </c>
      <c r="Z29" s="74">
        <f>+'[2]Hamilton Twp'!Z$14+'[1]Hamilton Twp'!Z$14</f>
        <v>1</v>
      </c>
      <c r="AB29" s="70"/>
      <c r="AC29" s="70"/>
      <c r="AD29" s="70"/>
      <c r="AE29" s="70"/>
      <c r="AF29" s="70"/>
    </row>
    <row r="30" spans="1:32" ht="15.75" thickBot="1" x14ac:dyDescent="0.3">
      <c r="A30" s="43" t="s">
        <v>69</v>
      </c>
      <c r="B30" s="24"/>
      <c r="C30" s="28">
        <f>+SUM(C26:C29)</f>
        <v>2647</v>
      </c>
      <c r="D30" s="28">
        <f t="shared" ref="D30:F30" si="9">+SUM(D26:D29)</f>
        <v>2517</v>
      </c>
      <c r="E30" s="28">
        <f t="shared" si="9"/>
        <v>2755</v>
      </c>
      <c r="F30" s="28">
        <f t="shared" si="9"/>
        <v>2772</v>
      </c>
      <c r="H30" s="28">
        <f t="shared" ref="H30:I30" si="10">+SUM(H26:H29)</f>
        <v>2214</v>
      </c>
      <c r="I30" s="28">
        <f t="shared" si="10"/>
        <v>3137</v>
      </c>
      <c r="K30" s="28">
        <f t="shared" ref="K30:S30" si="11">+SUM(K26:K29)</f>
        <v>2151</v>
      </c>
      <c r="L30" s="28">
        <f t="shared" si="11"/>
        <v>3201</v>
      </c>
      <c r="N30" s="28">
        <f t="shared" si="11"/>
        <v>2535</v>
      </c>
      <c r="O30" s="28">
        <f t="shared" si="11"/>
        <v>2417</v>
      </c>
      <c r="P30" s="28">
        <f t="shared" si="11"/>
        <v>2757</v>
      </c>
      <c r="Q30" s="28">
        <f t="shared" si="11"/>
        <v>2881</v>
      </c>
      <c r="S30" s="28">
        <f t="shared" si="11"/>
        <v>3455</v>
      </c>
      <c r="U30" s="28">
        <f t="shared" ref="U30" si="12">+SUM(U26:U29)</f>
        <v>3281</v>
      </c>
      <c r="V30" s="28">
        <f t="shared" ref="V30" si="13">+SUM(V26:V29)</f>
        <v>3281</v>
      </c>
      <c r="W30" s="28">
        <f t="shared" ref="W30" si="14">+SUM(W26:W29)</f>
        <v>3176</v>
      </c>
      <c r="Y30" s="28">
        <f t="shared" ref="Y30:Z30" si="15">+SUM(Y26:Y29)</f>
        <v>3211</v>
      </c>
      <c r="Z30" s="28">
        <f t="shared" si="15"/>
        <v>1546</v>
      </c>
      <c r="AB30" s="69"/>
      <c r="AC30" s="69"/>
      <c r="AD30" s="69"/>
      <c r="AE30" s="69"/>
      <c r="AF30" s="69"/>
    </row>
  </sheetData>
  <mergeCells count="8">
    <mergeCell ref="U4:W4"/>
    <mergeCell ref="U5:W5"/>
    <mergeCell ref="Y5:Z5"/>
    <mergeCell ref="C4:F4"/>
    <mergeCell ref="C5:F5"/>
    <mergeCell ref="H5:I5"/>
    <mergeCell ref="K5:L5"/>
    <mergeCell ref="N5:Q5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2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2"/>
  <sheetViews>
    <sheetView zoomScale="75" zoomScaleNormal="75" workbookViewId="0">
      <selection activeCell="F14" sqref="F14"/>
    </sheetView>
  </sheetViews>
  <sheetFormatPr defaultRowHeight="15" x14ac:dyDescent="0.25"/>
  <cols>
    <col min="1" max="1" width="19.42578125" bestFit="1" customWidth="1"/>
    <col min="2" max="2" width="1.7109375" customWidth="1"/>
    <col min="3" max="7" width="13.42578125" customWidth="1"/>
    <col min="8" max="8" width="1.7109375" customWidth="1"/>
    <col min="9" max="10" width="13.42578125" customWidth="1"/>
    <col min="11" max="11" width="1.7109375" customWidth="1"/>
    <col min="12" max="13" width="13.42578125" customWidth="1"/>
    <col min="14" max="14" width="1.7109375" customWidth="1"/>
    <col min="15" max="23" width="13.42578125" customWidth="1"/>
    <col min="24" max="24" width="1.7109375" customWidth="1"/>
    <col min="25" max="27" width="13.42578125" customWidth="1"/>
    <col min="28" max="28" width="1.7109375" customWidth="1"/>
    <col min="29" max="30" width="12.140625" customWidth="1"/>
    <col min="31" max="31" width="1.7109375" customWidth="1"/>
    <col min="32" max="58" width="13.42578125" customWidth="1"/>
  </cols>
  <sheetData>
    <row r="2" spans="1:36" x14ac:dyDescent="0.25">
      <c r="C2" s="124" t="s">
        <v>17</v>
      </c>
      <c r="D2" s="124"/>
      <c r="E2" s="124"/>
      <c r="F2" s="124"/>
      <c r="G2" s="124"/>
      <c r="Y2" s="124" t="s">
        <v>136</v>
      </c>
      <c r="Z2" s="124"/>
      <c r="AA2" s="124"/>
    </row>
    <row r="3" spans="1:36" ht="15.75" thickBot="1" x14ac:dyDescent="0.3">
      <c r="C3" s="124" t="s">
        <v>42</v>
      </c>
      <c r="D3" s="124"/>
      <c r="E3" s="124"/>
      <c r="F3" s="124"/>
      <c r="G3" s="124"/>
      <c r="I3" s="124" t="s">
        <v>82</v>
      </c>
      <c r="J3" s="124"/>
      <c r="K3" s="12"/>
      <c r="L3" s="124" t="s">
        <v>87</v>
      </c>
      <c r="M3" s="124"/>
      <c r="O3" s="124" t="s">
        <v>117</v>
      </c>
      <c r="P3" s="124"/>
      <c r="Q3" s="124"/>
      <c r="R3" s="124"/>
      <c r="S3" s="124"/>
      <c r="T3" s="124"/>
      <c r="U3" s="124"/>
      <c r="V3" s="124"/>
      <c r="W3" s="124"/>
      <c r="Y3" s="124" t="s">
        <v>137</v>
      </c>
      <c r="Z3" s="124"/>
      <c r="AA3" s="124"/>
      <c r="AC3" s="124" t="s">
        <v>98</v>
      </c>
      <c r="AD3" s="124"/>
    </row>
    <row r="4" spans="1:36" x14ac:dyDescent="0.25">
      <c r="C4" s="3"/>
      <c r="D4" s="7"/>
      <c r="E4" s="7"/>
      <c r="F4" s="7"/>
      <c r="G4" s="4"/>
      <c r="I4" s="3"/>
      <c r="J4" s="4"/>
      <c r="K4" s="1"/>
      <c r="L4" s="3"/>
      <c r="M4" s="4"/>
      <c r="O4" s="3" t="s">
        <v>100</v>
      </c>
      <c r="P4" s="7" t="s">
        <v>100</v>
      </c>
      <c r="Q4" s="7" t="s">
        <v>100</v>
      </c>
      <c r="R4" s="7"/>
      <c r="S4" s="7"/>
      <c r="T4" s="7"/>
      <c r="U4" s="7"/>
      <c r="V4" s="7"/>
      <c r="W4" s="4"/>
      <c r="Y4" s="3"/>
      <c r="Z4" s="7"/>
      <c r="AA4" s="4"/>
      <c r="AC4" s="60"/>
      <c r="AD4" s="62"/>
      <c r="AF4" s="91"/>
      <c r="AG4" s="92"/>
      <c r="AH4" s="92"/>
      <c r="AI4" s="92"/>
      <c r="AJ4" s="93"/>
    </row>
    <row r="5" spans="1:36" x14ac:dyDescent="0.25">
      <c r="C5" s="13" t="str">
        <f>+'Lead Sheet'!P6</f>
        <v xml:space="preserve">Gina </v>
      </c>
      <c r="D5" s="11" t="str">
        <f>+'Lead Sheet'!Q6</f>
        <v xml:space="preserve">Mark </v>
      </c>
      <c r="E5" s="11" t="str">
        <f>+'Lead Sheet'!R6</f>
        <v xml:space="preserve">Ryan </v>
      </c>
      <c r="F5" s="11" t="str">
        <f>+'Lead Sheet'!S6</f>
        <v xml:space="preserve">Jean </v>
      </c>
      <c r="G5" s="14" t="str">
        <f>+'Lead Sheet'!T6</f>
        <v>Tom</v>
      </c>
      <c r="I5" s="13" t="str">
        <f>+'Lead Sheet'!AA6</f>
        <v xml:space="preserve">Susan M. </v>
      </c>
      <c r="J5" s="14" t="str">
        <f>+'Lead Sheet'!AB6</f>
        <v xml:space="preserve">Dennis </v>
      </c>
      <c r="K5" s="1"/>
      <c r="L5" s="13" t="str">
        <f>+'Lead Sheet'!AD6</f>
        <v xml:space="preserve">Nick </v>
      </c>
      <c r="M5" s="14" t="str">
        <f>+'Lead Sheet'!AE6</f>
        <v xml:space="preserve">Amy </v>
      </c>
      <c r="O5" s="13" t="s">
        <v>169</v>
      </c>
      <c r="P5" s="11" t="s">
        <v>169</v>
      </c>
      <c r="Q5" s="11" t="s">
        <v>169</v>
      </c>
      <c r="R5" s="79" t="s">
        <v>412</v>
      </c>
      <c r="S5" s="79" t="s">
        <v>413</v>
      </c>
      <c r="T5" s="79" t="s">
        <v>416</v>
      </c>
      <c r="U5" s="79" t="s">
        <v>417</v>
      </c>
      <c r="V5" s="79" t="s">
        <v>419</v>
      </c>
      <c r="W5" s="81" t="s">
        <v>421</v>
      </c>
      <c r="Y5" s="80" t="s">
        <v>424</v>
      </c>
      <c r="Z5" s="11" t="s">
        <v>426</v>
      </c>
      <c r="AA5" s="81" t="s">
        <v>428</v>
      </c>
      <c r="AC5" s="35"/>
      <c r="AD5" s="36"/>
      <c r="AF5" s="95" t="s">
        <v>65</v>
      </c>
      <c r="AG5" s="96" t="s">
        <v>65</v>
      </c>
      <c r="AH5" s="96" t="s">
        <v>65</v>
      </c>
      <c r="AI5" s="96" t="s">
        <v>65</v>
      </c>
      <c r="AJ5" s="97" t="s">
        <v>65</v>
      </c>
    </row>
    <row r="6" spans="1:36" x14ac:dyDescent="0.25">
      <c r="C6" s="13" t="str">
        <f>+'Lead Sheet'!P7</f>
        <v>Laplaca</v>
      </c>
      <c r="D6" s="11" t="str">
        <f>+'Lead Sheet'!Q7</f>
        <v>Natale</v>
      </c>
      <c r="E6" s="11" t="str">
        <f>+'Lead Sheet'!R7</f>
        <v>Peters</v>
      </c>
      <c r="F6" s="11" t="str">
        <f>+'Lead Sheet'!S7</f>
        <v>Stanfield</v>
      </c>
      <c r="G6" s="14" t="str">
        <f>+'Lead Sheet'!T7</f>
        <v>Giangiulio, Jr.</v>
      </c>
      <c r="I6" s="13" t="str">
        <f>+'Lead Sheet'!AA7</f>
        <v>Korngut</v>
      </c>
      <c r="J6" s="14" t="str">
        <f>+'Lead Sheet'!AB7</f>
        <v>Levinson</v>
      </c>
      <c r="K6" s="1"/>
      <c r="L6" s="13" t="str">
        <f>+'Lead Sheet'!AD7</f>
        <v>Polito</v>
      </c>
      <c r="M6" s="14" t="str">
        <f>+'Lead Sheet'!AE7</f>
        <v>Gatto</v>
      </c>
      <c r="O6" s="13" t="s">
        <v>170</v>
      </c>
      <c r="P6" s="11" t="s">
        <v>170</v>
      </c>
      <c r="Q6" s="11" t="s">
        <v>170</v>
      </c>
      <c r="R6" s="79" t="s">
        <v>411</v>
      </c>
      <c r="S6" s="11" t="s">
        <v>414</v>
      </c>
      <c r="T6" s="79" t="s">
        <v>415</v>
      </c>
      <c r="U6" s="11" t="s">
        <v>418</v>
      </c>
      <c r="V6" s="11" t="s">
        <v>420</v>
      </c>
      <c r="W6" s="14" t="s">
        <v>422</v>
      </c>
      <c r="Y6" s="13" t="s">
        <v>423</v>
      </c>
      <c r="Z6" s="11" t="s">
        <v>427</v>
      </c>
      <c r="AA6" s="14" t="s">
        <v>429</v>
      </c>
      <c r="AC6" s="35" t="str">
        <f>+'Lead Sheet'!$AM$7</f>
        <v>Yes</v>
      </c>
      <c r="AD6" s="36" t="str">
        <f>+'Lead Sheet'!$AN$7</f>
        <v>No</v>
      </c>
      <c r="AF6" s="95" t="s">
        <v>573</v>
      </c>
      <c r="AG6" s="96" t="s">
        <v>574</v>
      </c>
      <c r="AH6" s="96" t="s">
        <v>575</v>
      </c>
      <c r="AI6" s="96" t="s">
        <v>594</v>
      </c>
      <c r="AJ6" s="97" t="s">
        <v>576</v>
      </c>
    </row>
    <row r="7" spans="1:36" x14ac:dyDescent="0.25">
      <c r="C7" s="13" t="str">
        <f>+'Lead Sheet'!P8</f>
        <v>Democratic</v>
      </c>
      <c r="D7" s="11" t="str">
        <f>+'Lead Sheet'!Q8</f>
        <v>Democratic</v>
      </c>
      <c r="E7" s="11" t="str">
        <f>+'Lead Sheet'!R8</f>
        <v>Republican</v>
      </c>
      <c r="F7" s="11" t="str">
        <f>+'Lead Sheet'!S8</f>
        <v>Republican</v>
      </c>
      <c r="G7" s="14" t="str">
        <f>+'Lead Sheet'!T8</f>
        <v xml:space="preserve">MAGA </v>
      </c>
      <c r="I7" s="13" t="str">
        <f>+'Lead Sheet'!AA8</f>
        <v>Democratic</v>
      </c>
      <c r="J7" s="14" t="str">
        <f>+'Lead Sheet'!AB8</f>
        <v>Republican</v>
      </c>
      <c r="K7" s="1"/>
      <c r="L7" s="13" t="str">
        <f>+'Lead Sheet'!AD8</f>
        <v>Democratic</v>
      </c>
      <c r="M7" s="14" t="str">
        <f>+'Lead Sheet'!AE8</f>
        <v>Republican</v>
      </c>
      <c r="O7" s="13" t="s">
        <v>19</v>
      </c>
      <c r="P7" s="11" t="s">
        <v>19</v>
      </c>
      <c r="Q7" s="11" t="s">
        <v>19</v>
      </c>
      <c r="R7" s="11" t="s">
        <v>20</v>
      </c>
      <c r="S7" s="11" t="s">
        <v>20</v>
      </c>
      <c r="T7" s="11" t="s">
        <v>20</v>
      </c>
      <c r="U7" s="11" t="s">
        <v>425</v>
      </c>
      <c r="V7" s="11" t="s">
        <v>425</v>
      </c>
      <c r="W7" s="14" t="s">
        <v>425</v>
      </c>
      <c r="Y7" s="13"/>
      <c r="Z7" s="11"/>
      <c r="AA7" s="14"/>
      <c r="AC7" s="35"/>
      <c r="AD7" s="36"/>
      <c r="AF7" s="95" t="s">
        <v>578</v>
      </c>
      <c r="AG7" s="96" t="s">
        <v>579</v>
      </c>
      <c r="AH7" s="96" t="s">
        <v>578</v>
      </c>
      <c r="AI7" s="96" t="s">
        <v>578</v>
      </c>
      <c r="AJ7" s="97" t="s">
        <v>578</v>
      </c>
    </row>
    <row r="8" spans="1:36" ht="15.75" thickBot="1" x14ac:dyDescent="0.3">
      <c r="C8" s="5"/>
      <c r="D8" s="8"/>
      <c r="E8" s="8"/>
      <c r="F8" s="8"/>
      <c r="G8" s="6" t="str">
        <f>+'Lead Sheet'!T9</f>
        <v>Conservative</v>
      </c>
      <c r="I8" s="5"/>
      <c r="J8" s="6"/>
      <c r="K8" s="1"/>
      <c r="L8" s="5"/>
      <c r="M8" s="6"/>
      <c r="O8" s="5"/>
      <c r="P8" s="8"/>
      <c r="Q8" s="8"/>
      <c r="R8" s="8"/>
      <c r="S8" s="8"/>
      <c r="T8" s="8"/>
      <c r="U8" s="8" t="s">
        <v>165</v>
      </c>
      <c r="V8" s="8" t="s">
        <v>165</v>
      </c>
      <c r="W8" s="6" t="s">
        <v>165</v>
      </c>
      <c r="Y8" s="5"/>
      <c r="Z8" s="8"/>
      <c r="AA8" s="6"/>
      <c r="AC8" s="37"/>
      <c r="AD8" s="39"/>
      <c r="AF8" s="98"/>
      <c r="AG8" s="99"/>
      <c r="AH8" s="99"/>
      <c r="AI8" s="99"/>
      <c r="AJ8" s="100"/>
    </row>
    <row r="9" spans="1:36" ht="5.0999999999999996" customHeight="1" x14ac:dyDescent="0.25">
      <c r="AF9" s="30"/>
      <c r="AG9" s="30"/>
      <c r="AH9" s="30"/>
      <c r="AI9" s="30"/>
      <c r="AJ9" s="30"/>
    </row>
    <row r="10" spans="1:36" x14ac:dyDescent="0.25">
      <c r="A10" t="s">
        <v>404</v>
      </c>
      <c r="C10" s="25">
        <v>132</v>
      </c>
      <c r="D10" s="25">
        <v>139</v>
      </c>
      <c r="E10" s="25">
        <v>344</v>
      </c>
      <c r="F10" s="25">
        <v>325</v>
      </c>
      <c r="G10" s="25">
        <v>33</v>
      </c>
      <c r="I10" s="25">
        <v>121</v>
      </c>
      <c r="J10" s="25">
        <v>358</v>
      </c>
      <c r="L10" s="25">
        <v>145</v>
      </c>
      <c r="M10" s="25">
        <v>332</v>
      </c>
      <c r="O10" s="26"/>
      <c r="P10" s="26"/>
      <c r="Q10" s="26"/>
      <c r="R10" s="25">
        <v>308</v>
      </c>
      <c r="S10" s="25">
        <v>242</v>
      </c>
      <c r="T10" s="25">
        <v>254</v>
      </c>
      <c r="U10" s="25">
        <v>261</v>
      </c>
      <c r="V10" s="25">
        <v>224</v>
      </c>
      <c r="W10" s="25">
        <v>244</v>
      </c>
      <c r="Y10" s="25">
        <v>309</v>
      </c>
      <c r="Z10" s="25">
        <v>311</v>
      </c>
      <c r="AA10" s="25">
        <v>310</v>
      </c>
      <c r="AC10" s="25">
        <v>284</v>
      </c>
      <c r="AD10" s="25">
        <v>183</v>
      </c>
      <c r="AF10" s="25">
        <v>539</v>
      </c>
      <c r="AG10" s="41">
        <v>588</v>
      </c>
      <c r="AH10" s="41">
        <v>64</v>
      </c>
      <c r="AI10" s="41">
        <v>0</v>
      </c>
      <c r="AJ10" s="41">
        <f>+SUM(AF10:AI10)</f>
        <v>1191</v>
      </c>
    </row>
    <row r="11" spans="1:36" x14ac:dyDescent="0.25">
      <c r="A11" t="s">
        <v>405</v>
      </c>
      <c r="C11" s="25">
        <v>86</v>
      </c>
      <c r="D11" s="25">
        <v>93</v>
      </c>
      <c r="E11" s="25">
        <v>240</v>
      </c>
      <c r="F11" s="25">
        <v>238</v>
      </c>
      <c r="G11" s="25">
        <v>42</v>
      </c>
      <c r="I11" s="25">
        <v>82</v>
      </c>
      <c r="J11" s="25">
        <v>260</v>
      </c>
      <c r="L11" s="25">
        <v>110</v>
      </c>
      <c r="M11" s="25">
        <v>234</v>
      </c>
      <c r="O11" s="26"/>
      <c r="P11" s="26"/>
      <c r="Q11" s="26"/>
      <c r="R11" s="25">
        <v>216</v>
      </c>
      <c r="S11" s="25">
        <v>189</v>
      </c>
      <c r="T11" s="25">
        <v>196</v>
      </c>
      <c r="U11" s="25">
        <v>178</v>
      </c>
      <c r="V11" s="25">
        <v>177</v>
      </c>
      <c r="W11" s="25">
        <v>171</v>
      </c>
      <c r="Y11" s="25">
        <v>200</v>
      </c>
      <c r="Z11" s="25">
        <v>209</v>
      </c>
      <c r="AA11" s="25">
        <v>206</v>
      </c>
      <c r="AC11" s="25">
        <v>216</v>
      </c>
      <c r="AD11" s="25">
        <v>131</v>
      </c>
      <c r="AF11" s="25">
        <v>399</v>
      </c>
      <c r="AG11" s="41"/>
      <c r="AH11" s="41"/>
      <c r="AI11" s="41"/>
      <c r="AJ11" s="41">
        <f t="shared" ref="AJ11:AJ16" si="0">+SUM(AF11:AI11)</f>
        <v>399</v>
      </c>
    </row>
    <row r="12" spans="1:36" x14ac:dyDescent="0.25">
      <c r="A12" t="s">
        <v>406</v>
      </c>
      <c r="C12" s="25">
        <v>130</v>
      </c>
      <c r="D12" s="25">
        <v>130</v>
      </c>
      <c r="E12" s="25">
        <v>271</v>
      </c>
      <c r="F12" s="25">
        <v>274</v>
      </c>
      <c r="G12" s="25">
        <v>46</v>
      </c>
      <c r="I12" s="25">
        <v>122</v>
      </c>
      <c r="J12" s="25">
        <v>305</v>
      </c>
      <c r="L12" s="25">
        <v>144</v>
      </c>
      <c r="M12" s="25">
        <v>272</v>
      </c>
      <c r="O12" s="26"/>
      <c r="P12" s="26"/>
      <c r="Q12" s="26"/>
      <c r="R12" s="25">
        <v>265</v>
      </c>
      <c r="S12" s="25">
        <v>219</v>
      </c>
      <c r="T12" s="25">
        <v>223</v>
      </c>
      <c r="U12" s="25">
        <v>231</v>
      </c>
      <c r="V12" s="25">
        <v>197</v>
      </c>
      <c r="W12" s="25">
        <v>200</v>
      </c>
      <c r="Y12" s="25">
        <v>277</v>
      </c>
      <c r="Z12" s="25">
        <v>284</v>
      </c>
      <c r="AA12" s="25">
        <v>265</v>
      </c>
      <c r="AC12" s="25">
        <v>275</v>
      </c>
      <c r="AD12" s="25">
        <v>139</v>
      </c>
      <c r="AF12" s="25">
        <v>475</v>
      </c>
      <c r="AG12" s="41"/>
      <c r="AH12" s="41"/>
      <c r="AI12" s="41"/>
      <c r="AJ12" s="41">
        <f t="shared" si="0"/>
        <v>475</v>
      </c>
    </row>
    <row r="13" spans="1:36" x14ac:dyDescent="0.25">
      <c r="A13" t="s">
        <v>407</v>
      </c>
      <c r="C13" s="25">
        <v>98</v>
      </c>
      <c r="D13" s="25">
        <v>93</v>
      </c>
      <c r="E13" s="25">
        <v>150</v>
      </c>
      <c r="F13" s="25">
        <v>151</v>
      </c>
      <c r="G13" s="25">
        <v>23</v>
      </c>
      <c r="I13" s="25">
        <v>95</v>
      </c>
      <c r="J13" s="25">
        <v>163</v>
      </c>
      <c r="L13" s="25">
        <v>116</v>
      </c>
      <c r="M13" s="25">
        <v>143</v>
      </c>
      <c r="O13" s="26"/>
      <c r="P13" s="26"/>
      <c r="Q13" s="26"/>
      <c r="R13" s="25">
        <v>141</v>
      </c>
      <c r="S13" s="25">
        <v>115</v>
      </c>
      <c r="T13" s="25">
        <v>123</v>
      </c>
      <c r="U13" s="25">
        <v>146</v>
      </c>
      <c r="V13" s="25">
        <v>145</v>
      </c>
      <c r="W13" s="25">
        <v>138</v>
      </c>
      <c r="Y13" s="25">
        <v>161</v>
      </c>
      <c r="Z13" s="25">
        <v>163</v>
      </c>
      <c r="AA13" s="25">
        <v>158</v>
      </c>
      <c r="AC13" s="25">
        <v>148</v>
      </c>
      <c r="AD13" s="25">
        <v>97</v>
      </c>
      <c r="AF13" s="25">
        <v>286</v>
      </c>
      <c r="AG13" s="41"/>
      <c r="AH13" s="41"/>
      <c r="AI13" s="41"/>
      <c r="AJ13" s="41">
        <f t="shared" si="0"/>
        <v>286</v>
      </c>
    </row>
    <row r="14" spans="1:36" x14ac:dyDescent="0.25">
      <c r="A14" t="s">
        <v>408</v>
      </c>
      <c r="C14" s="25">
        <v>143</v>
      </c>
      <c r="D14" s="25">
        <v>140</v>
      </c>
      <c r="E14" s="25">
        <v>312</v>
      </c>
      <c r="F14" s="25">
        <v>308</v>
      </c>
      <c r="G14" s="25">
        <v>38</v>
      </c>
      <c r="I14" s="25">
        <v>126</v>
      </c>
      <c r="J14" s="25">
        <v>338</v>
      </c>
      <c r="L14" s="25">
        <v>149</v>
      </c>
      <c r="M14" s="25">
        <v>316</v>
      </c>
      <c r="O14" s="26"/>
      <c r="P14" s="26"/>
      <c r="Q14" s="26"/>
      <c r="R14" s="25">
        <v>254</v>
      </c>
      <c r="S14" s="25">
        <v>208</v>
      </c>
      <c r="T14" s="25">
        <v>217</v>
      </c>
      <c r="U14" s="25">
        <v>288</v>
      </c>
      <c r="V14" s="25">
        <v>252</v>
      </c>
      <c r="W14" s="25">
        <v>259</v>
      </c>
      <c r="Y14" s="25">
        <v>266</v>
      </c>
      <c r="Z14" s="25">
        <v>262</v>
      </c>
      <c r="AA14" s="25">
        <v>267</v>
      </c>
      <c r="AC14" s="25">
        <v>299</v>
      </c>
      <c r="AD14" s="25">
        <v>141</v>
      </c>
      <c r="AF14" s="25">
        <v>518</v>
      </c>
      <c r="AG14" s="41"/>
      <c r="AH14" s="41"/>
      <c r="AI14" s="41"/>
      <c r="AJ14" s="41">
        <f t="shared" si="0"/>
        <v>518</v>
      </c>
    </row>
    <row r="15" spans="1:36" x14ac:dyDescent="0.25">
      <c r="A15" t="s">
        <v>409</v>
      </c>
      <c r="C15" s="25">
        <v>97</v>
      </c>
      <c r="D15" s="25">
        <v>90</v>
      </c>
      <c r="E15" s="25">
        <v>191</v>
      </c>
      <c r="F15" s="25">
        <v>196</v>
      </c>
      <c r="G15" s="25">
        <v>24</v>
      </c>
      <c r="I15" s="25">
        <v>92</v>
      </c>
      <c r="J15" s="25">
        <v>207</v>
      </c>
      <c r="L15" s="25">
        <v>108</v>
      </c>
      <c r="M15" s="25">
        <v>197</v>
      </c>
      <c r="O15" s="26"/>
      <c r="P15" s="26"/>
      <c r="Q15" s="26"/>
      <c r="R15" s="25">
        <v>193</v>
      </c>
      <c r="S15" s="25">
        <v>145</v>
      </c>
      <c r="T15" s="25">
        <v>149</v>
      </c>
      <c r="U15" s="25">
        <v>160</v>
      </c>
      <c r="V15" s="25">
        <v>159</v>
      </c>
      <c r="W15" s="25">
        <v>156</v>
      </c>
      <c r="Y15" s="25">
        <v>188</v>
      </c>
      <c r="Z15" s="25">
        <v>196</v>
      </c>
      <c r="AA15" s="25">
        <v>186</v>
      </c>
      <c r="AC15" s="25">
        <v>164</v>
      </c>
      <c r="AD15" s="25">
        <v>96</v>
      </c>
      <c r="AF15" s="25">
        <v>348</v>
      </c>
      <c r="AG15" s="41"/>
      <c r="AH15" s="41"/>
      <c r="AI15" s="41"/>
      <c r="AJ15" s="41">
        <f t="shared" si="0"/>
        <v>348</v>
      </c>
    </row>
    <row r="16" spans="1:36" x14ac:dyDescent="0.25">
      <c r="A16" t="s">
        <v>410</v>
      </c>
      <c r="C16" s="25">
        <v>152</v>
      </c>
      <c r="D16" s="25">
        <v>141</v>
      </c>
      <c r="E16" s="25">
        <v>265</v>
      </c>
      <c r="F16" s="25">
        <v>267</v>
      </c>
      <c r="G16" s="25">
        <v>34</v>
      </c>
      <c r="I16" s="25">
        <v>132</v>
      </c>
      <c r="J16" s="25">
        <v>297</v>
      </c>
      <c r="L16" s="25">
        <v>177</v>
      </c>
      <c r="M16" s="25">
        <v>264</v>
      </c>
      <c r="O16" s="26"/>
      <c r="P16" s="26"/>
      <c r="Q16" s="26"/>
      <c r="R16" s="25">
        <v>248</v>
      </c>
      <c r="S16" s="25">
        <v>196</v>
      </c>
      <c r="T16" s="25">
        <v>205</v>
      </c>
      <c r="U16" s="25">
        <v>280</v>
      </c>
      <c r="V16" s="25">
        <v>235</v>
      </c>
      <c r="W16" s="25">
        <v>258</v>
      </c>
      <c r="Y16" s="25">
        <v>283</v>
      </c>
      <c r="Z16" s="25">
        <v>285</v>
      </c>
      <c r="AA16" s="25">
        <v>281</v>
      </c>
      <c r="AC16" s="25">
        <v>248</v>
      </c>
      <c r="AD16" s="25">
        <v>128</v>
      </c>
      <c r="AF16" s="25">
        <v>505</v>
      </c>
      <c r="AG16" s="41"/>
      <c r="AH16" s="41"/>
      <c r="AI16" s="41"/>
      <c r="AJ16" s="41">
        <f t="shared" si="0"/>
        <v>505</v>
      </c>
    </row>
    <row r="17" spans="1:36" ht="15.75" thickBot="1" x14ac:dyDescent="0.3"/>
    <row r="18" spans="1:36" ht="15.75" thickBot="1" x14ac:dyDescent="0.3">
      <c r="A18" s="43" t="s">
        <v>65</v>
      </c>
      <c r="B18" s="24"/>
      <c r="C18" s="28">
        <f>+SUM(C10:C16)</f>
        <v>838</v>
      </c>
      <c r="D18" s="28">
        <f t="shared" ref="D18:G18" si="1">+SUM(D10:D16)</f>
        <v>826</v>
      </c>
      <c r="E18" s="28">
        <f t="shared" si="1"/>
        <v>1773</v>
      </c>
      <c r="F18" s="28">
        <f t="shared" si="1"/>
        <v>1759</v>
      </c>
      <c r="G18" s="28">
        <f t="shared" si="1"/>
        <v>240</v>
      </c>
      <c r="I18" s="28">
        <f t="shared" ref="I18:J18" si="2">+SUM(I10:I16)</f>
        <v>770</v>
      </c>
      <c r="J18" s="28">
        <f t="shared" si="2"/>
        <v>1928</v>
      </c>
      <c r="L18" s="28">
        <f t="shared" ref="L18:M18" si="3">+SUM(L10:L16)</f>
        <v>949</v>
      </c>
      <c r="M18" s="28">
        <f t="shared" si="3"/>
        <v>1758</v>
      </c>
      <c r="O18" s="28">
        <f t="shared" ref="O18:W18" si="4">+SUM(O10:O16)</f>
        <v>0</v>
      </c>
      <c r="P18" s="28">
        <f t="shared" si="4"/>
        <v>0</v>
      </c>
      <c r="Q18" s="28">
        <f t="shared" si="4"/>
        <v>0</v>
      </c>
      <c r="R18" s="28">
        <f t="shared" si="4"/>
        <v>1625</v>
      </c>
      <c r="S18" s="28">
        <f t="shared" si="4"/>
        <v>1314</v>
      </c>
      <c r="T18" s="28">
        <f t="shared" si="4"/>
        <v>1367</v>
      </c>
      <c r="U18" s="28">
        <f t="shared" si="4"/>
        <v>1544</v>
      </c>
      <c r="V18" s="28">
        <f t="shared" si="4"/>
        <v>1389</v>
      </c>
      <c r="W18" s="28">
        <f t="shared" si="4"/>
        <v>1426</v>
      </c>
      <c r="Y18" s="28">
        <f t="shared" ref="Y18:AA18" si="5">+SUM(Y10:Y16)</f>
        <v>1684</v>
      </c>
      <c r="Z18" s="28">
        <f t="shared" si="5"/>
        <v>1710</v>
      </c>
      <c r="AA18" s="28">
        <f t="shared" si="5"/>
        <v>1673</v>
      </c>
      <c r="AC18" s="28">
        <f t="shared" ref="AC18:AD18" si="6">+SUM(AC10:AC16)</f>
        <v>1634</v>
      </c>
      <c r="AD18" s="28">
        <f t="shared" si="6"/>
        <v>915</v>
      </c>
      <c r="AF18" s="28">
        <f t="shared" ref="AF18:AJ18" si="7">+SUM(AF10:AF16)</f>
        <v>3070</v>
      </c>
      <c r="AG18" s="28">
        <f t="shared" si="7"/>
        <v>588</v>
      </c>
      <c r="AH18" s="28">
        <f t="shared" si="7"/>
        <v>64</v>
      </c>
      <c r="AI18" s="28">
        <f t="shared" si="7"/>
        <v>0</v>
      </c>
      <c r="AJ18" s="28">
        <f t="shared" si="7"/>
        <v>3722</v>
      </c>
    </row>
    <row r="19" spans="1:36" x14ac:dyDescent="0.25">
      <c r="A19" s="44" t="s">
        <v>66</v>
      </c>
      <c r="B19" s="24"/>
      <c r="C19" s="72">
        <v>178</v>
      </c>
      <c r="D19" s="72">
        <v>177</v>
      </c>
      <c r="E19" s="72">
        <v>308</v>
      </c>
      <c r="F19" s="72">
        <v>311</v>
      </c>
      <c r="G19" s="72">
        <v>42</v>
      </c>
      <c r="H19" s="114"/>
      <c r="I19" s="72">
        <v>158</v>
      </c>
      <c r="J19" s="72">
        <v>368</v>
      </c>
      <c r="K19" s="114"/>
      <c r="L19" s="72">
        <v>193</v>
      </c>
      <c r="M19" s="72">
        <v>335</v>
      </c>
      <c r="N19" s="114"/>
      <c r="O19" s="72"/>
      <c r="P19" s="72"/>
      <c r="Q19" s="72"/>
      <c r="R19" s="72">
        <v>275</v>
      </c>
      <c r="S19" s="72">
        <v>214</v>
      </c>
      <c r="T19" s="72">
        <v>212</v>
      </c>
      <c r="U19" s="72">
        <v>320</v>
      </c>
      <c r="V19" s="72">
        <v>301</v>
      </c>
      <c r="W19" s="72">
        <v>290</v>
      </c>
      <c r="X19" s="114"/>
      <c r="Y19" s="72">
        <v>408</v>
      </c>
      <c r="Z19" s="72">
        <v>409</v>
      </c>
      <c r="AA19" s="72">
        <v>403</v>
      </c>
      <c r="AB19" s="114"/>
      <c r="AC19" s="72">
        <v>420</v>
      </c>
      <c r="AD19" s="72">
        <v>67</v>
      </c>
      <c r="AF19" s="70"/>
      <c r="AG19" s="70"/>
      <c r="AH19" s="70"/>
      <c r="AI19" s="70"/>
      <c r="AJ19" s="70"/>
    </row>
    <row r="20" spans="1:36" x14ac:dyDescent="0.25">
      <c r="A20" s="45" t="s">
        <v>67</v>
      </c>
      <c r="B20" s="24"/>
      <c r="C20" s="73">
        <v>30</v>
      </c>
      <c r="D20" s="73">
        <v>26</v>
      </c>
      <c r="E20" s="73">
        <v>26</v>
      </c>
      <c r="F20" s="73">
        <v>26</v>
      </c>
      <c r="G20" s="73">
        <v>3</v>
      </c>
      <c r="H20" s="114"/>
      <c r="I20" s="73">
        <v>29</v>
      </c>
      <c r="J20" s="73">
        <v>25</v>
      </c>
      <c r="K20" s="114"/>
      <c r="L20" s="73">
        <v>34</v>
      </c>
      <c r="M20" s="73">
        <v>23</v>
      </c>
      <c r="N20" s="114"/>
      <c r="O20" s="73"/>
      <c r="P20" s="73"/>
      <c r="Q20" s="73"/>
      <c r="R20" s="73">
        <v>33</v>
      </c>
      <c r="S20" s="73">
        <v>25</v>
      </c>
      <c r="T20" s="73">
        <v>23</v>
      </c>
      <c r="U20" s="73">
        <v>24</v>
      </c>
      <c r="V20" s="73">
        <v>28</v>
      </c>
      <c r="W20" s="73">
        <f>28</f>
        <v>28</v>
      </c>
      <c r="X20" s="114"/>
      <c r="Y20" s="73">
        <v>34</v>
      </c>
      <c r="Z20" s="73">
        <v>37</v>
      </c>
      <c r="AA20" s="73">
        <v>35</v>
      </c>
      <c r="AB20" s="114"/>
      <c r="AC20" s="73">
        <v>41</v>
      </c>
      <c r="AD20" s="73">
        <v>11</v>
      </c>
      <c r="AF20" s="70"/>
      <c r="AG20" s="70"/>
      <c r="AH20" s="70"/>
      <c r="AI20" s="70"/>
      <c r="AJ20" s="70"/>
    </row>
    <row r="21" spans="1:36" ht="15.75" thickBot="1" x14ac:dyDescent="0.3">
      <c r="A21" s="46" t="s">
        <v>68</v>
      </c>
      <c r="B21" s="24"/>
      <c r="C21" s="74">
        <v>0</v>
      </c>
      <c r="D21" s="74">
        <v>0</v>
      </c>
      <c r="E21" s="74">
        <v>0</v>
      </c>
      <c r="F21" s="74">
        <v>0</v>
      </c>
      <c r="G21" s="74">
        <v>0</v>
      </c>
      <c r="H21" s="114"/>
      <c r="I21" s="74">
        <v>0</v>
      </c>
      <c r="J21" s="74">
        <v>0</v>
      </c>
      <c r="K21" s="114"/>
      <c r="L21" s="74">
        <v>0</v>
      </c>
      <c r="M21" s="74">
        <v>0</v>
      </c>
      <c r="N21" s="114"/>
      <c r="O21" s="74"/>
      <c r="P21" s="74"/>
      <c r="Q21" s="74"/>
      <c r="R21" s="74">
        <v>0</v>
      </c>
      <c r="S21" s="74">
        <v>0</v>
      </c>
      <c r="T21" s="74">
        <v>0</v>
      </c>
      <c r="U21" s="74">
        <v>0</v>
      </c>
      <c r="V21" s="74">
        <v>0</v>
      </c>
      <c r="W21" s="74">
        <v>0</v>
      </c>
      <c r="X21" s="114"/>
      <c r="Y21" s="74">
        <v>0</v>
      </c>
      <c r="Z21" s="74">
        <v>0</v>
      </c>
      <c r="AA21" s="74">
        <v>0</v>
      </c>
      <c r="AB21" s="114"/>
      <c r="AC21" s="74">
        <v>0</v>
      </c>
      <c r="AD21" s="74">
        <v>0</v>
      </c>
      <c r="AF21" s="70"/>
      <c r="AG21" s="70"/>
      <c r="AH21" s="70"/>
      <c r="AI21" s="70"/>
      <c r="AJ21" s="70"/>
    </row>
    <row r="22" spans="1:36" ht="15.75" thickBot="1" x14ac:dyDescent="0.3">
      <c r="A22" s="43" t="s">
        <v>69</v>
      </c>
      <c r="B22" s="24"/>
      <c r="C22" s="28">
        <f>+SUM(C18:C21)</f>
        <v>1046</v>
      </c>
      <c r="D22" s="28">
        <f t="shared" ref="D22:G22" si="8">+SUM(D18:D21)</f>
        <v>1029</v>
      </c>
      <c r="E22" s="28">
        <f t="shared" si="8"/>
        <v>2107</v>
      </c>
      <c r="F22" s="28">
        <f t="shared" si="8"/>
        <v>2096</v>
      </c>
      <c r="G22" s="28">
        <f t="shared" si="8"/>
        <v>285</v>
      </c>
      <c r="I22" s="28">
        <f t="shared" ref="I22:J22" si="9">+SUM(I18:I21)</f>
        <v>957</v>
      </c>
      <c r="J22" s="28">
        <f t="shared" si="9"/>
        <v>2321</v>
      </c>
      <c r="L22" s="28">
        <f t="shared" ref="L22:M22" si="10">+SUM(L18:L21)</f>
        <v>1176</v>
      </c>
      <c r="M22" s="28">
        <f t="shared" si="10"/>
        <v>2116</v>
      </c>
      <c r="O22" s="28">
        <f t="shared" ref="O22:W22" si="11">+SUM(O18:O21)</f>
        <v>0</v>
      </c>
      <c r="P22" s="28">
        <f t="shared" si="11"/>
        <v>0</v>
      </c>
      <c r="Q22" s="28">
        <f t="shared" si="11"/>
        <v>0</v>
      </c>
      <c r="R22" s="28">
        <f t="shared" si="11"/>
        <v>1933</v>
      </c>
      <c r="S22" s="28">
        <f t="shared" si="11"/>
        <v>1553</v>
      </c>
      <c r="T22" s="28">
        <f t="shared" si="11"/>
        <v>1602</v>
      </c>
      <c r="U22" s="28">
        <f t="shared" si="11"/>
        <v>1888</v>
      </c>
      <c r="V22" s="28">
        <f t="shared" si="11"/>
        <v>1718</v>
      </c>
      <c r="W22" s="28">
        <f t="shared" si="11"/>
        <v>1744</v>
      </c>
      <c r="Y22" s="28">
        <f t="shared" ref="Y22:AA22" si="12">+SUM(Y18:Y21)</f>
        <v>2126</v>
      </c>
      <c r="Z22" s="28">
        <f t="shared" si="12"/>
        <v>2156</v>
      </c>
      <c r="AA22" s="28">
        <f t="shared" si="12"/>
        <v>2111</v>
      </c>
      <c r="AC22" s="28">
        <f t="shared" ref="AC22:AD22" si="13">+SUM(AC18:AC21)</f>
        <v>2095</v>
      </c>
      <c r="AD22" s="28">
        <f t="shared" si="13"/>
        <v>993</v>
      </c>
      <c r="AF22" s="69"/>
      <c r="AG22" s="69"/>
      <c r="AH22" s="69"/>
      <c r="AI22" s="69"/>
      <c r="AJ22" s="69"/>
    </row>
  </sheetData>
  <mergeCells count="8">
    <mergeCell ref="AC3:AD3"/>
    <mergeCell ref="I3:J3"/>
    <mergeCell ref="L3:M3"/>
    <mergeCell ref="C2:G2"/>
    <mergeCell ref="C3:G3"/>
    <mergeCell ref="O3:W3"/>
    <mergeCell ref="Y2:AA2"/>
    <mergeCell ref="Y3:AA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2" manualBreakCount="2">
    <brk id="14" max="1048575" man="1"/>
    <brk id="3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2"/>
  <sheetViews>
    <sheetView zoomScale="75" zoomScaleNormal="75" workbookViewId="0">
      <selection activeCell="F14" sqref="F14"/>
    </sheetView>
  </sheetViews>
  <sheetFormatPr defaultRowHeight="15" x14ac:dyDescent="0.25"/>
  <cols>
    <col min="1" max="1" width="17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17" width="13.42578125" customWidth="1"/>
    <col min="18" max="18" width="15.140625" bestFit="1" customWidth="1"/>
    <col min="19" max="19" width="1.7109375" customWidth="1"/>
    <col min="20" max="21" width="13.42578125" customWidth="1"/>
    <col min="22" max="22" width="1.7109375" customWidth="1"/>
    <col min="23" max="23" width="14.85546875" customWidth="1"/>
    <col min="24" max="24" width="1.7109375" customWidth="1"/>
    <col min="25" max="27" width="13.42578125" customWidth="1"/>
    <col min="28" max="28" width="1.7109375" customWidth="1"/>
    <col min="29" max="30" width="12.140625" customWidth="1"/>
    <col min="31" max="31" width="1.7109375" customWidth="1"/>
    <col min="32" max="54" width="13.42578125" customWidth="1"/>
  </cols>
  <sheetData>
    <row r="2" spans="1:36" x14ac:dyDescent="0.25">
      <c r="W2" s="9" t="s">
        <v>372</v>
      </c>
    </row>
    <row r="3" spans="1:36" x14ac:dyDescent="0.25">
      <c r="W3" s="9" t="s">
        <v>430</v>
      </c>
    </row>
    <row r="4" spans="1:36" x14ac:dyDescent="0.25">
      <c r="C4" s="124" t="s">
        <v>17</v>
      </c>
      <c r="D4" s="124"/>
      <c r="E4" s="124"/>
      <c r="F4" s="124"/>
      <c r="G4" s="12"/>
      <c r="H4" s="12"/>
      <c r="I4" s="12"/>
      <c r="J4" s="12"/>
      <c r="K4" s="12"/>
      <c r="L4" s="12"/>
      <c r="Q4" s="124" t="s">
        <v>117</v>
      </c>
      <c r="R4" s="124"/>
      <c r="S4" s="12"/>
      <c r="T4" s="124" t="s">
        <v>117</v>
      </c>
      <c r="U4" s="124"/>
      <c r="W4" s="9" t="s">
        <v>431</v>
      </c>
      <c r="Y4" s="124" t="s">
        <v>136</v>
      </c>
      <c r="Z4" s="124"/>
      <c r="AA4" s="124"/>
    </row>
    <row r="5" spans="1:36" ht="15.75" thickBot="1" x14ac:dyDescent="0.3">
      <c r="C5" s="124" t="s">
        <v>29</v>
      </c>
      <c r="D5" s="124"/>
      <c r="E5" s="124"/>
      <c r="F5" s="124"/>
      <c r="G5" s="12"/>
      <c r="H5" s="124" t="s">
        <v>82</v>
      </c>
      <c r="I5" s="124"/>
      <c r="J5" s="12"/>
      <c r="K5" s="124" t="s">
        <v>87</v>
      </c>
      <c r="L5" s="124"/>
      <c r="N5" s="124" t="s">
        <v>112</v>
      </c>
      <c r="O5" s="124"/>
      <c r="Q5" s="124" t="s">
        <v>118</v>
      </c>
      <c r="R5" s="124"/>
      <c r="S5" s="12"/>
      <c r="T5" s="124" t="s">
        <v>119</v>
      </c>
      <c r="U5" s="124"/>
      <c r="W5" s="9" t="s">
        <v>432</v>
      </c>
      <c r="Y5" s="124" t="s">
        <v>137</v>
      </c>
      <c r="Z5" s="124"/>
      <c r="AA5" s="124"/>
      <c r="AC5" s="124" t="s">
        <v>98</v>
      </c>
      <c r="AD5" s="124"/>
    </row>
    <row r="6" spans="1:36" x14ac:dyDescent="0.25">
      <c r="C6" s="60"/>
      <c r="D6" s="61"/>
      <c r="E6" s="61"/>
      <c r="F6" s="62"/>
      <c r="G6" s="55"/>
      <c r="H6" s="60"/>
      <c r="I6" s="62"/>
      <c r="J6" s="55"/>
      <c r="K6" s="60"/>
      <c r="L6" s="62"/>
      <c r="N6" s="3" t="s">
        <v>100</v>
      </c>
      <c r="O6" s="4"/>
      <c r="Q6" s="3" t="s">
        <v>100</v>
      </c>
      <c r="R6" s="4"/>
      <c r="T6" s="3" t="s">
        <v>100</v>
      </c>
      <c r="U6" s="4"/>
      <c r="W6" s="87"/>
      <c r="Y6" s="3"/>
      <c r="Z6" s="7"/>
      <c r="AA6" s="4"/>
      <c r="AC6" s="60"/>
      <c r="AD6" s="62"/>
      <c r="AF6" s="91"/>
      <c r="AG6" s="92"/>
      <c r="AH6" s="92"/>
      <c r="AI6" s="92"/>
      <c r="AJ6" s="93"/>
    </row>
    <row r="7" spans="1:36" x14ac:dyDescent="0.25">
      <c r="C7" s="35" t="str">
        <f>+'Lead Sheet'!K6</f>
        <v xml:space="preserve">Vincent </v>
      </c>
      <c r="D7" s="34" t="str">
        <f>+'Lead Sheet'!L6</f>
        <v xml:space="preserve">John </v>
      </c>
      <c r="E7" s="34" t="str">
        <f>+'Lead Sheet'!M6</f>
        <v xml:space="preserve">Philip J. </v>
      </c>
      <c r="F7" s="36" t="str">
        <f>+'Lead Sheet'!N6</f>
        <v xml:space="preserve"> John W. </v>
      </c>
      <c r="G7" s="34"/>
      <c r="H7" s="35" t="str">
        <f>+'Lead Sheet'!AA6</f>
        <v xml:space="preserve">Susan M. </v>
      </c>
      <c r="I7" s="36" t="str">
        <f>+'Lead Sheet'!AB6</f>
        <v xml:space="preserve">Dennis </v>
      </c>
      <c r="J7" s="34"/>
      <c r="K7" s="35" t="str">
        <f>+'Lead Sheet'!AD6</f>
        <v xml:space="preserve">Nick </v>
      </c>
      <c r="L7" s="36" t="str">
        <f>+'Lead Sheet'!AE6</f>
        <v xml:space="preserve">Amy </v>
      </c>
      <c r="N7" s="13" t="s">
        <v>169</v>
      </c>
      <c r="O7" s="14" t="s">
        <v>438</v>
      </c>
      <c r="Q7" s="13" t="s">
        <v>169</v>
      </c>
      <c r="R7" s="81" t="s">
        <v>440</v>
      </c>
      <c r="T7" s="13" t="s">
        <v>169</v>
      </c>
      <c r="U7" s="81" t="s">
        <v>442</v>
      </c>
      <c r="W7" s="84" t="s">
        <v>444</v>
      </c>
      <c r="Y7" s="49" t="s">
        <v>446</v>
      </c>
      <c r="Z7" s="11" t="s">
        <v>448</v>
      </c>
      <c r="AA7" s="50" t="s">
        <v>38</v>
      </c>
      <c r="AC7" s="35"/>
      <c r="AD7" s="36"/>
      <c r="AF7" s="95" t="s">
        <v>65</v>
      </c>
      <c r="AG7" s="96" t="s">
        <v>65</v>
      </c>
      <c r="AH7" s="96" t="s">
        <v>65</v>
      </c>
      <c r="AI7" s="96" t="s">
        <v>65</v>
      </c>
      <c r="AJ7" s="97" t="s">
        <v>65</v>
      </c>
    </row>
    <row r="8" spans="1:36" x14ac:dyDescent="0.25">
      <c r="C8" s="35" t="str">
        <f>+'Lead Sheet'!K7</f>
        <v>Mazzeo</v>
      </c>
      <c r="D8" s="34" t="str">
        <f>+'Lead Sheet'!L7</f>
        <v>Armato</v>
      </c>
      <c r="E8" s="34" t="str">
        <f>+'Lead Sheet'!M7</f>
        <v>Guenther</v>
      </c>
      <c r="F8" s="36" t="str">
        <f>+'Lead Sheet'!N7</f>
        <v>Risley Jr.</v>
      </c>
      <c r="G8" s="34"/>
      <c r="H8" s="35" t="str">
        <f>+'Lead Sheet'!AA7</f>
        <v>Korngut</v>
      </c>
      <c r="I8" s="36" t="str">
        <f>+'Lead Sheet'!AB7</f>
        <v>Levinson</v>
      </c>
      <c r="J8" s="34"/>
      <c r="K8" s="35" t="str">
        <f>+'Lead Sheet'!AD7</f>
        <v>Polito</v>
      </c>
      <c r="L8" s="36" t="str">
        <f>+'Lead Sheet'!AE7</f>
        <v>Gatto</v>
      </c>
      <c r="N8" s="13" t="s">
        <v>170</v>
      </c>
      <c r="O8" s="14" t="s">
        <v>439</v>
      </c>
      <c r="Q8" s="13" t="s">
        <v>170</v>
      </c>
      <c r="R8" s="14" t="s">
        <v>441</v>
      </c>
      <c r="T8" s="13" t="s">
        <v>170</v>
      </c>
      <c r="U8" s="14" t="s">
        <v>443</v>
      </c>
      <c r="W8" s="83" t="s">
        <v>445</v>
      </c>
      <c r="Y8" s="13" t="s">
        <v>447</v>
      </c>
      <c r="Z8" s="11" t="s">
        <v>449</v>
      </c>
      <c r="AA8" s="14" t="s">
        <v>450</v>
      </c>
      <c r="AC8" s="35" t="str">
        <f>+'Lead Sheet'!$AM$7</f>
        <v>Yes</v>
      </c>
      <c r="AD8" s="36" t="str">
        <f>+'Lead Sheet'!$AN$7</f>
        <v>No</v>
      </c>
      <c r="AF8" s="95" t="s">
        <v>573</v>
      </c>
      <c r="AG8" s="96" t="s">
        <v>574</v>
      </c>
      <c r="AH8" s="96" t="s">
        <v>575</v>
      </c>
      <c r="AI8" s="96" t="s">
        <v>594</v>
      </c>
      <c r="AJ8" s="97" t="s">
        <v>576</v>
      </c>
    </row>
    <row r="9" spans="1:36" x14ac:dyDescent="0.25">
      <c r="C9" s="35" t="str">
        <f>+'Lead Sheet'!K8</f>
        <v>Democratic</v>
      </c>
      <c r="D9" s="34" t="str">
        <f>+'Lead Sheet'!L8</f>
        <v>Democratic</v>
      </c>
      <c r="E9" s="34" t="str">
        <f>+'Lead Sheet'!M8</f>
        <v>Republican</v>
      </c>
      <c r="F9" s="36" t="str">
        <f>+'Lead Sheet'!N8</f>
        <v>Republican</v>
      </c>
      <c r="G9" s="34"/>
      <c r="H9" s="35" t="str">
        <f>+'Lead Sheet'!AA8</f>
        <v>Democratic</v>
      </c>
      <c r="I9" s="36" t="str">
        <f>+'Lead Sheet'!AB8</f>
        <v>Republican</v>
      </c>
      <c r="J9" s="34"/>
      <c r="K9" s="35" t="str">
        <f>+'Lead Sheet'!AD8</f>
        <v>Democratic</v>
      </c>
      <c r="L9" s="36" t="str">
        <f>+'Lead Sheet'!AE8</f>
        <v>Republican</v>
      </c>
      <c r="N9" s="13" t="s">
        <v>19</v>
      </c>
      <c r="O9" s="14" t="s">
        <v>20</v>
      </c>
      <c r="Q9" s="13" t="s">
        <v>19</v>
      </c>
      <c r="R9" s="14" t="s">
        <v>20</v>
      </c>
      <c r="T9" s="13" t="s">
        <v>19</v>
      </c>
      <c r="U9" s="14" t="s">
        <v>20</v>
      </c>
      <c r="W9" s="83"/>
      <c r="Y9" s="13"/>
      <c r="Z9" s="11"/>
      <c r="AA9" s="14"/>
      <c r="AC9" s="35"/>
      <c r="AD9" s="36"/>
      <c r="AF9" s="95" t="s">
        <v>578</v>
      </c>
      <c r="AG9" s="96" t="s">
        <v>579</v>
      </c>
      <c r="AH9" s="96" t="s">
        <v>578</v>
      </c>
      <c r="AI9" s="96" t="s">
        <v>578</v>
      </c>
      <c r="AJ9" s="97" t="s">
        <v>578</v>
      </c>
    </row>
    <row r="10" spans="1:36" ht="15.75" thickBot="1" x14ac:dyDescent="0.3">
      <c r="C10" s="37"/>
      <c r="D10" s="38"/>
      <c r="E10" s="38"/>
      <c r="F10" s="39"/>
      <c r="G10" s="34"/>
      <c r="H10" s="37"/>
      <c r="I10" s="39"/>
      <c r="J10" s="34"/>
      <c r="K10" s="37"/>
      <c r="L10" s="39"/>
      <c r="N10" s="5"/>
      <c r="O10" s="6"/>
      <c r="Q10" s="5"/>
      <c r="R10" s="6"/>
      <c r="T10" s="5"/>
      <c r="U10" s="6"/>
      <c r="W10" s="88"/>
      <c r="Y10" s="5"/>
      <c r="Z10" s="8"/>
      <c r="AA10" s="6"/>
      <c r="AC10" s="37"/>
      <c r="AD10" s="39"/>
      <c r="AF10" s="98"/>
      <c r="AG10" s="99"/>
      <c r="AH10" s="99"/>
      <c r="AI10" s="99"/>
      <c r="AJ10" s="100"/>
    </row>
    <row r="11" spans="1:36" ht="5.0999999999999996" customHeight="1" x14ac:dyDescent="0.25">
      <c r="AF11" s="30"/>
      <c r="AG11" s="30"/>
      <c r="AH11" s="30"/>
      <c r="AI11" s="30"/>
      <c r="AJ11" s="30"/>
    </row>
    <row r="12" spans="1:36" x14ac:dyDescent="0.25">
      <c r="A12" t="s">
        <v>434</v>
      </c>
      <c r="C12" s="25">
        <v>240</v>
      </c>
      <c r="D12" s="25">
        <v>190</v>
      </c>
      <c r="E12" s="25">
        <v>280</v>
      </c>
      <c r="F12" s="25">
        <v>291</v>
      </c>
      <c r="H12" s="25">
        <v>135</v>
      </c>
      <c r="I12" s="25">
        <v>358</v>
      </c>
      <c r="K12" s="25">
        <v>158</v>
      </c>
      <c r="L12" s="25">
        <v>323</v>
      </c>
      <c r="N12" s="26"/>
      <c r="O12" s="25">
        <v>349</v>
      </c>
      <c r="Q12" s="26"/>
      <c r="R12" s="25">
        <v>359</v>
      </c>
      <c r="T12" s="26"/>
      <c r="U12" s="26"/>
      <c r="W12" s="25">
        <v>316</v>
      </c>
      <c r="Y12" s="25">
        <v>265</v>
      </c>
      <c r="Z12" s="25">
        <v>267</v>
      </c>
      <c r="AA12" s="25">
        <v>272</v>
      </c>
      <c r="AC12" s="25">
        <v>319</v>
      </c>
      <c r="AD12" s="25">
        <v>120</v>
      </c>
      <c r="AF12" s="25">
        <v>508</v>
      </c>
      <c r="AG12" s="41">
        <v>148</v>
      </c>
      <c r="AH12" s="41">
        <v>35</v>
      </c>
      <c r="AI12" s="73">
        <f>+[1]Linwood!$AH$12+[2]Linwood!$AH$12</f>
        <v>3</v>
      </c>
      <c r="AJ12" s="41">
        <f>+SUM(AF12:AI12)</f>
        <v>694</v>
      </c>
    </row>
    <row r="13" spans="1:36" x14ac:dyDescent="0.25">
      <c r="A13" t="s">
        <v>435</v>
      </c>
      <c r="C13" s="25">
        <v>149</v>
      </c>
      <c r="D13" s="25">
        <v>131</v>
      </c>
      <c r="E13" s="25">
        <v>204</v>
      </c>
      <c r="F13" s="25">
        <v>206</v>
      </c>
      <c r="H13" s="25">
        <v>92</v>
      </c>
      <c r="I13" s="25">
        <v>254</v>
      </c>
      <c r="K13" s="25">
        <v>108</v>
      </c>
      <c r="L13" s="25">
        <v>232</v>
      </c>
      <c r="N13" s="26"/>
      <c r="O13" s="25">
        <v>246</v>
      </c>
      <c r="Q13" s="26"/>
      <c r="R13" s="25">
        <v>254</v>
      </c>
      <c r="T13" s="26"/>
      <c r="U13" s="26"/>
      <c r="W13" s="25">
        <v>207</v>
      </c>
      <c r="Y13" s="25">
        <v>173</v>
      </c>
      <c r="Z13" s="25">
        <v>173</v>
      </c>
      <c r="AA13" s="25">
        <v>179</v>
      </c>
      <c r="AC13" s="25">
        <v>237</v>
      </c>
      <c r="AD13" s="25">
        <v>72</v>
      </c>
      <c r="AF13" s="25">
        <v>357</v>
      </c>
      <c r="AG13" s="41"/>
      <c r="AH13" s="41"/>
      <c r="AI13" s="41"/>
      <c r="AJ13" s="41">
        <f t="shared" ref="AJ13:AJ16" si="0">+SUM(AF13:AI13)</f>
        <v>357</v>
      </c>
    </row>
    <row r="14" spans="1:36" x14ac:dyDescent="0.25">
      <c r="A14" t="s">
        <v>436</v>
      </c>
      <c r="C14" s="25">
        <v>158</v>
      </c>
      <c r="D14" s="25">
        <v>136</v>
      </c>
      <c r="E14" s="25">
        <v>190</v>
      </c>
      <c r="F14" s="25">
        <v>194</v>
      </c>
      <c r="H14" s="25">
        <v>89</v>
      </c>
      <c r="I14" s="25">
        <v>247</v>
      </c>
      <c r="K14" s="25">
        <v>117</v>
      </c>
      <c r="L14" s="25">
        <v>218</v>
      </c>
      <c r="N14" s="26"/>
      <c r="O14" s="25">
        <v>245</v>
      </c>
      <c r="Q14" s="26"/>
      <c r="R14" s="26"/>
      <c r="T14" s="26"/>
      <c r="U14" s="25">
        <v>252</v>
      </c>
      <c r="W14" s="25">
        <v>207</v>
      </c>
      <c r="Y14" s="25">
        <v>189</v>
      </c>
      <c r="Z14" s="25">
        <v>193</v>
      </c>
      <c r="AA14" s="25">
        <v>185</v>
      </c>
      <c r="AC14" s="25">
        <v>231</v>
      </c>
      <c r="AD14" s="25">
        <v>71</v>
      </c>
      <c r="AF14" s="25">
        <v>342</v>
      </c>
      <c r="AG14" s="41">
        <v>130</v>
      </c>
      <c r="AH14" s="41">
        <v>39</v>
      </c>
      <c r="AI14" s="41">
        <f>+[1]Linwood!$AH$13</f>
        <v>1</v>
      </c>
      <c r="AJ14" s="41">
        <f t="shared" si="0"/>
        <v>512</v>
      </c>
    </row>
    <row r="15" spans="1:36" x14ac:dyDescent="0.25">
      <c r="A15" t="s">
        <v>437</v>
      </c>
      <c r="C15" s="25">
        <v>117</v>
      </c>
      <c r="D15" s="25">
        <v>97</v>
      </c>
      <c r="E15" s="25">
        <v>191</v>
      </c>
      <c r="F15" s="25">
        <v>192</v>
      </c>
      <c r="H15" s="25">
        <v>81</v>
      </c>
      <c r="I15" s="25">
        <v>217</v>
      </c>
      <c r="K15" s="25">
        <v>90</v>
      </c>
      <c r="L15" s="25">
        <v>204</v>
      </c>
      <c r="N15" s="26"/>
      <c r="O15" s="25">
        <v>222</v>
      </c>
      <c r="Q15" s="26"/>
      <c r="R15" s="26"/>
      <c r="T15" s="26"/>
      <c r="U15" s="25">
        <v>228</v>
      </c>
      <c r="W15" s="25">
        <v>182</v>
      </c>
      <c r="Y15" s="25">
        <v>164</v>
      </c>
      <c r="Z15" s="25">
        <v>160</v>
      </c>
      <c r="AA15" s="25">
        <v>159</v>
      </c>
      <c r="AC15" s="25">
        <v>187</v>
      </c>
      <c r="AD15" s="25">
        <v>90</v>
      </c>
      <c r="AF15" s="25">
        <v>303</v>
      </c>
      <c r="AG15" s="41"/>
      <c r="AH15" s="41"/>
      <c r="AI15" s="41"/>
      <c r="AJ15" s="41">
        <f t="shared" si="0"/>
        <v>303</v>
      </c>
    </row>
    <row r="16" spans="1:36" x14ac:dyDescent="0.25">
      <c r="A16" t="s">
        <v>433</v>
      </c>
      <c r="C16" s="25">
        <v>114</v>
      </c>
      <c r="D16" s="25">
        <v>100</v>
      </c>
      <c r="E16" s="25">
        <v>158</v>
      </c>
      <c r="F16" s="25">
        <v>156</v>
      </c>
      <c r="H16" s="25">
        <v>71</v>
      </c>
      <c r="I16" s="25">
        <v>189</v>
      </c>
      <c r="K16" s="25">
        <v>84</v>
      </c>
      <c r="L16" s="25">
        <v>179</v>
      </c>
      <c r="N16" s="26"/>
      <c r="O16" s="25">
        <v>183</v>
      </c>
      <c r="Q16" s="26"/>
      <c r="R16" s="26"/>
      <c r="T16" s="26"/>
      <c r="U16" s="25">
        <v>190</v>
      </c>
      <c r="W16" s="25">
        <v>165</v>
      </c>
      <c r="Y16" s="25">
        <v>138</v>
      </c>
      <c r="Z16" s="25">
        <v>135</v>
      </c>
      <c r="AA16" s="25">
        <v>135</v>
      </c>
      <c r="AC16" s="25">
        <v>161</v>
      </c>
      <c r="AD16" s="25">
        <v>80</v>
      </c>
      <c r="AF16" s="25">
        <v>269</v>
      </c>
      <c r="AG16" s="41"/>
      <c r="AH16" s="41"/>
      <c r="AI16" s="41"/>
      <c r="AJ16" s="41">
        <f t="shared" si="0"/>
        <v>269</v>
      </c>
    </row>
    <row r="17" spans="1:36" ht="15.75" thickBot="1" x14ac:dyDescent="0.3"/>
    <row r="18" spans="1:36" ht="15.75" thickBot="1" x14ac:dyDescent="0.3">
      <c r="A18" s="43" t="s">
        <v>65</v>
      </c>
      <c r="B18" s="24"/>
      <c r="C18" s="28">
        <f>+SUM(C12:C16)</f>
        <v>778</v>
      </c>
      <c r="D18" s="28">
        <f t="shared" ref="D18:F18" si="1">+SUM(D12:D16)</f>
        <v>654</v>
      </c>
      <c r="E18" s="28">
        <f t="shared" si="1"/>
        <v>1023</v>
      </c>
      <c r="F18" s="28">
        <f t="shared" si="1"/>
        <v>1039</v>
      </c>
      <c r="H18" s="28">
        <f t="shared" ref="H18:I18" si="2">+SUM(H12:H16)</f>
        <v>468</v>
      </c>
      <c r="I18" s="28">
        <f t="shared" si="2"/>
        <v>1265</v>
      </c>
      <c r="K18" s="28">
        <f t="shared" ref="K18:L18" si="3">+SUM(K12:K16)</f>
        <v>557</v>
      </c>
      <c r="L18" s="28">
        <f t="shared" si="3"/>
        <v>1156</v>
      </c>
      <c r="N18" s="28">
        <f t="shared" ref="N18:O18" si="4">+SUM(N12:N16)</f>
        <v>0</v>
      </c>
      <c r="O18" s="28">
        <f t="shared" si="4"/>
        <v>1245</v>
      </c>
      <c r="Q18" s="28">
        <f t="shared" ref="Q18:R18" si="5">+SUM(Q12:Q16)</f>
        <v>0</v>
      </c>
      <c r="R18" s="28">
        <f t="shared" si="5"/>
        <v>613</v>
      </c>
      <c r="T18" s="28">
        <f t="shared" ref="T18:U18" si="6">+SUM(T12:T16)</f>
        <v>0</v>
      </c>
      <c r="U18" s="28">
        <f t="shared" si="6"/>
        <v>670</v>
      </c>
      <c r="W18" s="28">
        <f>+SUM(W12:W16)</f>
        <v>1077</v>
      </c>
      <c r="Y18" s="28">
        <f t="shared" ref="Y18:AA18" si="7">+SUM(Y12:Y16)</f>
        <v>929</v>
      </c>
      <c r="Z18" s="28">
        <f t="shared" si="7"/>
        <v>928</v>
      </c>
      <c r="AA18" s="28">
        <f t="shared" si="7"/>
        <v>930</v>
      </c>
      <c r="AC18" s="28">
        <f t="shared" ref="AC18:AD18" si="8">+SUM(AC12:AC16)</f>
        <v>1135</v>
      </c>
      <c r="AD18" s="28">
        <f t="shared" si="8"/>
        <v>433</v>
      </c>
      <c r="AF18" s="28">
        <f t="shared" ref="AF18:AJ18" si="9">+SUM(AF12:AF16)</f>
        <v>1779</v>
      </c>
      <c r="AG18" s="28">
        <f t="shared" si="9"/>
        <v>278</v>
      </c>
      <c r="AH18" s="28">
        <f t="shared" si="9"/>
        <v>74</v>
      </c>
      <c r="AI18" s="28">
        <f t="shared" si="9"/>
        <v>4</v>
      </c>
      <c r="AJ18" s="28">
        <f t="shared" si="9"/>
        <v>2135</v>
      </c>
    </row>
    <row r="19" spans="1:36" x14ac:dyDescent="0.25">
      <c r="A19" s="44" t="s">
        <v>66</v>
      </c>
      <c r="B19" s="24"/>
      <c r="C19" s="72">
        <v>153</v>
      </c>
      <c r="D19" s="72">
        <v>129</v>
      </c>
      <c r="E19" s="72">
        <v>121</v>
      </c>
      <c r="F19" s="72">
        <v>135</v>
      </c>
      <c r="G19" s="114"/>
      <c r="H19" s="72">
        <v>97</v>
      </c>
      <c r="I19" s="72">
        <v>179</v>
      </c>
      <c r="J19" s="114"/>
      <c r="K19" s="72">
        <v>112</v>
      </c>
      <c r="L19" s="72">
        <v>153</v>
      </c>
      <c r="M19" s="114"/>
      <c r="N19" s="72"/>
      <c r="O19" s="72">
        <v>171</v>
      </c>
      <c r="P19" s="114"/>
      <c r="Q19" s="72"/>
      <c r="R19" s="72">
        <v>100</v>
      </c>
      <c r="S19" s="114"/>
      <c r="T19" s="72"/>
      <c r="U19" s="72">
        <v>82</v>
      </c>
      <c r="V19" s="114"/>
      <c r="W19" s="72">
        <v>201</v>
      </c>
      <c r="X19" s="114"/>
      <c r="Y19" s="72">
        <v>186</v>
      </c>
      <c r="Z19" s="72">
        <v>195</v>
      </c>
      <c r="AA19" s="72">
        <v>192</v>
      </c>
      <c r="AB19" s="114"/>
      <c r="AC19" s="72">
        <v>208</v>
      </c>
      <c r="AD19" s="72">
        <v>21</v>
      </c>
      <c r="AF19" s="70"/>
      <c r="AG19" s="70"/>
      <c r="AH19" s="70"/>
      <c r="AI19" s="70"/>
      <c r="AJ19" s="70"/>
    </row>
    <row r="20" spans="1:36" x14ac:dyDescent="0.25">
      <c r="A20" s="45" t="s">
        <v>67</v>
      </c>
      <c r="B20" s="24"/>
      <c r="C20" s="73">
        <v>34</v>
      </c>
      <c r="D20" s="73">
        <v>31</v>
      </c>
      <c r="E20" s="73">
        <v>41</v>
      </c>
      <c r="F20" s="73">
        <v>40</v>
      </c>
      <c r="G20" s="114"/>
      <c r="H20" s="73">
        <v>21</v>
      </c>
      <c r="I20" s="73">
        <v>52</v>
      </c>
      <c r="J20" s="114"/>
      <c r="K20" s="73">
        <v>21</v>
      </c>
      <c r="L20" s="73">
        <v>50</v>
      </c>
      <c r="M20" s="114"/>
      <c r="N20" s="73"/>
      <c r="O20" s="73">
        <v>56</v>
      </c>
      <c r="P20" s="114"/>
      <c r="Q20" s="73"/>
      <c r="R20" s="73">
        <v>30</v>
      </c>
      <c r="S20" s="114"/>
      <c r="T20" s="73"/>
      <c r="U20" s="73">
        <v>23</v>
      </c>
      <c r="V20" s="114"/>
      <c r="W20" s="73">
        <v>46</v>
      </c>
      <c r="X20" s="114"/>
      <c r="Y20" s="73">
        <v>41</v>
      </c>
      <c r="Z20" s="73">
        <v>41</v>
      </c>
      <c r="AA20" s="73">
        <v>44</v>
      </c>
      <c r="AB20" s="114"/>
      <c r="AC20" s="73">
        <v>49</v>
      </c>
      <c r="AD20" s="73">
        <v>17</v>
      </c>
      <c r="AF20" s="70"/>
      <c r="AG20" s="70"/>
      <c r="AH20" s="70"/>
      <c r="AI20" s="70"/>
      <c r="AJ20" s="70"/>
    </row>
    <row r="21" spans="1:36" ht="15.75" thickBot="1" x14ac:dyDescent="0.3">
      <c r="A21" s="46" t="s">
        <v>68</v>
      </c>
      <c r="B21" s="24"/>
      <c r="C21" s="74">
        <f>+[1]Linwood!C$15+[2]Linwood!C$14</f>
        <v>2</v>
      </c>
      <c r="D21" s="74">
        <f>+[1]Linwood!D$15+[2]Linwood!D$14</f>
        <v>2</v>
      </c>
      <c r="E21" s="74">
        <f>+[1]Linwood!E$15+[2]Linwood!E$14</f>
        <v>2</v>
      </c>
      <c r="F21" s="74">
        <f>+[1]Linwood!F$15+[2]Linwood!F$14</f>
        <v>2</v>
      </c>
      <c r="G21" s="114"/>
      <c r="H21" s="74">
        <f>+[1]Linwood!H$15+[2]Linwood!H$14</f>
        <v>2</v>
      </c>
      <c r="I21" s="74">
        <f>+[1]Linwood!I$15+[2]Linwood!I$14</f>
        <v>2</v>
      </c>
      <c r="J21" s="114"/>
      <c r="K21" s="74">
        <f>+[1]Linwood!K$15+[2]Linwood!K$14</f>
        <v>1</v>
      </c>
      <c r="L21" s="74">
        <f>+[1]Linwood!L$15+[2]Linwood!L$14</f>
        <v>2</v>
      </c>
      <c r="M21" s="114"/>
      <c r="N21" s="74"/>
      <c r="O21" s="74">
        <f>+[1]Linwood!O$15+[2]Linwood!O$14</f>
        <v>0</v>
      </c>
      <c r="P21" s="114"/>
      <c r="Q21" s="74"/>
      <c r="R21" s="74">
        <f>+[1]Linwood!R$15+[2]Linwood!R$14</f>
        <v>0</v>
      </c>
      <c r="S21" s="114"/>
      <c r="T21" s="74"/>
      <c r="U21" s="74">
        <f>+[1]Linwood!U$15+[2]Linwood!U$14</f>
        <v>0</v>
      </c>
      <c r="V21" s="114"/>
      <c r="W21" s="74">
        <f>+[1]Linwood!W$15+[2]Linwood!W$14</f>
        <v>1</v>
      </c>
      <c r="X21" s="114"/>
      <c r="Y21" s="74">
        <f>+[1]Linwood!Y$15+[2]Linwood!Y$14</f>
        <v>0</v>
      </c>
      <c r="Z21" s="74">
        <f>+[1]Linwood!Z$15+[2]Linwood!Z$14</f>
        <v>0</v>
      </c>
      <c r="AA21" s="74">
        <f>+[1]Linwood!AA$15+[2]Linwood!AA$14</f>
        <v>0</v>
      </c>
      <c r="AB21" s="114"/>
      <c r="AC21" s="74">
        <f>+[1]Linwood!AC$15+[2]Linwood!AC$14</f>
        <v>3</v>
      </c>
      <c r="AD21" s="74">
        <f>+[1]Linwood!AD$15+[2]Linwood!AD$14</f>
        <v>0</v>
      </c>
      <c r="AF21" s="70"/>
      <c r="AG21" s="70"/>
      <c r="AH21" s="70"/>
      <c r="AI21" s="70"/>
      <c r="AJ21" s="70"/>
    </row>
    <row r="22" spans="1:36" ht="15.75" thickBot="1" x14ac:dyDescent="0.3">
      <c r="A22" s="43" t="s">
        <v>69</v>
      </c>
      <c r="B22" s="24"/>
      <c r="C22" s="28">
        <f>+SUM(C18:C21)</f>
        <v>967</v>
      </c>
      <c r="D22" s="28">
        <f t="shared" ref="D22:F22" si="10">+SUM(D18:D21)</f>
        <v>816</v>
      </c>
      <c r="E22" s="28">
        <f t="shared" si="10"/>
        <v>1187</v>
      </c>
      <c r="F22" s="28">
        <f t="shared" si="10"/>
        <v>1216</v>
      </c>
      <c r="H22" s="28">
        <f t="shared" ref="H22:I22" si="11">+SUM(H18:H21)</f>
        <v>588</v>
      </c>
      <c r="I22" s="28">
        <f t="shared" si="11"/>
        <v>1498</v>
      </c>
      <c r="K22" s="28">
        <f t="shared" ref="K22:L22" si="12">+SUM(K18:K21)</f>
        <v>691</v>
      </c>
      <c r="L22" s="28">
        <f t="shared" si="12"/>
        <v>1361</v>
      </c>
      <c r="N22" s="28">
        <f t="shared" ref="N22:O22" si="13">+SUM(N18:N21)</f>
        <v>0</v>
      </c>
      <c r="O22" s="28">
        <f t="shared" si="13"/>
        <v>1472</v>
      </c>
      <c r="Q22" s="28">
        <f t="shared" ref="Q22:R22" si="14">+SUM(Q18:Q21)</f>
        <v>0</v>
      </c>
      <c r="R22" s="28">
        <f t="shared" si="14"/>
        <v>743</v>
      </c>
      <c r="T22" s="28">
        <f t="shared" ref="T22:U22" si="15">+SUM(T18:T21)</f>
        <v>0</v>
      </c>
      <c r="U22" s="28">
        <f t="shared" si="15"/>
        <v>775</v>
      </c>
      <c r="W22" s="28">
        <f>+SUM(W18:W21)</f>
        <v>1325</v>
      </c>
      <c r="Y22" s="28">
        <f t="shared" ref="Y22:AA22" si="16">+SUM(Y18:Y21)</f>
        <v>1156</v>
      </c>
      <c r="Z22" s="28">
        <f t="shared" si="16"/>
        <v>1164</v>
      </c>
      <c r="AA22" s="28">
        <f t="shared" si="16"/>
        <v>1166</v>
      </c>
      <c r="AC22" s="28">
        <f t="shared" ref="AC22:AD22" si="17">+SUM(AC18:AC21)</f>
        <v>1395</v>
      </c>
      <c r="AD22" s="28">
        <f t="shared" si="17"/>
        <v>471</v>
      </c>
      <c r="AF22" s="69"/>
      <c r="AG22" s="69"/>
      <c r="AH22" s="69"/>
      <c r="AI22" s="69"/>
      <c r="AJ22" s="69"/>
    </row>
  </sheetData>
  <mergeCells count="12">
    <mergeCell ref="Q4:R4"/>
    <mergeCell ref="Q5:R5"/>
    <mergeCell ref="C4:F4"/>
    <mergeCell ref="C5:F5"/>
    <mergeCell ref="H5:I5"/>
    <mergeCell ref="K5:L5"/>
    <mergeCell ref="N5:O5"/>
    <mergeCell ref="T4:U4"/>
    <mergeCell ref="T5:U5"/>
    <mergeCell ref="Y4:AA4"/>
    <mergeCell ref="Y5:AA5"/>
    <mergeCell ref="AC5:AD5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7"/>
  <sheetViews>
    <sheetView zoomScale="75" zoomScaleNormal="75" workbookViewId="0">
      <selection activeCell="F14" sqref="F14"/>
    </sheetView>
  </sheetViews>
  <sheetFormatPr defaultRowHeight="15" x14ac:dyDescent="0.25"/>
  <cols>
    <col min="1" max="1" width="16.5703125" bestFit="1" customWidth="1"/>
    <col min="2" max="2" width="1.7109375" customWidth="1"/>
    <col min="3" max="6" width="12.140625" customWidth="1"/>
    <col min="7" max="7" width="1.7109375" customWidth="1"/>
    <col min="8" max="9" width="12.140625" customWidth="1"/>
    <col min="10" max="10" width="1.7109375" customWidth="1"/>
    <col min="11" max="12" width="12.140625" customWidth="1"/>
    <col min="13" max="13" width="1.7109375" customWidth="1"/>
    <col min="14" max="14" width="13.140625" customWidth="1"/>
    <col min="15" max="15" width="1.7109375" customWidth="1"/>
    <col min="16" max="17" width="11.42578125" customWidth="1"/>
    <col min="18" max="18" width="1.7109375" customWidth="1"/>
    <col min="19" max="19" width="10.140625" bestFit="1" customWidth="1"/>
    <col min="20" max="20" width="9.42578125" bestFit="1" customWidth="1"/>
    <col min="21" max="22" width="12.140625" customWidth="1"/>
    <col min="23" max="23" width="7.7109375" bestFit="1" customWidth="1"/>
    <col min="24" max="43" width="13.42578125" customWidth="1"/>
  </cols>
  <sheetData>
    <row r="2" spans="1:23" x14ac:dyDescent="0.25">
      <c r="N2" s="9" t="s">
        <v>372</v>
      </c>
    </row>
    <row r="3" spans="1:23" x14ac:dyDescent="0.25">
      <c r="C3" s="124" t="s">
        <v>17</v>
      </c>
      <c r="D3" s="124"/>
      <c r="E3" s="124"/>
      <c r="F3" s="124"/>
      <c r="G3" s="12"/>
      <c r="H3" s="12"/>
      <c r="I3" s="12"/>
      <c r="J3" s="12"/>
      <c r="K3" s="12"/>
      <c r="L3" s="12"/>
      <c r="N3" s="9" t="s">
        <v>451</v>
      </c>
    </row>
    <row r="4" spans="1:23" ht="15.75" thickBot="1" x14ac:dyDescent="0.3">
      <c r="C4" s="124" t="s">
        <v>29</v>
      </c>
      <c r="D4" s="124"/>
      <c r="E4" s="124"/>
      <c r="F4" s="124"/>
      <c r="G4" s="12"/>
      <c r="H4" s="124" t="s">
        <v>82</v>
      </c>
      <c r="I4" s="124"/>
      <c r="J4" s="12"/>
      <c r="K4" s="124" t="s">
        <v>87</v>
      </c>
      <c r="L4" s="124"/>
      <c r="N4" s="9" t="s">
        <v>374</v>
      </c>
      <c r="P4" s="124" t="s">
        <v>98</v>
      </c>
      <c r="Q4" s="124"/>
    </row>
    <row r="5" spans="1:23" x14ac:dyDescent="0.25">
      <c r="C5" s="60"/>
      <c r="D5" s="61"/>
      <c r="E5" s="61"/>
      <c r="F5" s="62"/>
      <c r="G5" s="55"/>
      <c r="H5" s="60"/>
      <c r="I5" s="62"/>
      <c r="J5" s="55"/>
      <c r="K5" s="60"/>
      <c r="L5" s="62"/>
      <c r="N5" s="82"/>
      <c r="P5" s="60"/>
      <c r="Q5" s="62"/>
      <c r="S5" s="91"/>
      <c r="T5" s="92"/>
      <c r="U5" s="92"/>
      <c r="V5" s="92"/>
      <c r="W5" s="93"/>
    </row>
    <row r="6" spans="1:23" x14ac:dyDescent="0.25">
      <c r="C6" s="35" t="str">
        <f>+'Lead Sheet'!K6</f>
        <v xml:space="preserve">Vincent </v>
      </c>
      <c r="D6" s="34" t="str">
        <f>+'Lead Sheet'!L6</f>
        <v xml:space="preserve">John </v>
      </c>
      <c r="E6" s="34" t="str">
        <f>+'Lead Sheet'!M6</f>
        <v xml:space="preserve">Philip J. </v>
      </c>
      <c r="F6" s="36" t="str">
        <f>+'Lead Sheet'!N6</f>
        <v xml:space="preserve"> John W. </v>
      </c>
      <c r="G6" s="34"/>
      <c r="H6" s="35" t="str">
        <f>+'Lead Sheet'!AA6</f>
        <v xml:space="preserve">Susan M. </v>
      </c>
      <c r="I6" s="36" t="str">
        <f>+'Lead Sheet'!AB6</f>
        <v xml:space="preserve">Dennis </v>
      </c>
      <c r="J6" s="34"/>
      <c r="K6" s="35" t="str">
        <f>+'Lead Sheet'!AD6</f>
        <v xml:space="preserve">Nick </v>
      </c>
      <c r="L6" s="36" t="str">
        <f>+'Lead Sheet'!AE6</f>
        <v xml:space="preserve">Amy </v>
      </c>
      <c r="N6" s="84" t="s">
        <v>593</v>
      </c>
      <c r="P6" s="35"/>
      <c r="Q6" s="36"/>
      <c r="S6" s="95" t="s">
        <v>65</v>
      </c>
      <c r="T6" s="96" t="s">
        <v>65</v>
      </c>
      <c r="U6" s="96" t="s">
        <v>65</v>
      </c>
      <c r="V6" s="96" t="s">
        <v>65</v>
      </c>
      <c r="W6" s="97" t="s">
        <v>65</v>
      </c>
    </row>
    <row r="7" spans="1:23" x14ac:dyDescent="0.25">
      <c r="C7" s="35" t="str">
        <f>+'Lead Sheet'!K7</f>
        <v>Mazzeo</v>
      </c>
      <c r="D7" s="34" t="str">
        <f>+'Lead Sheet'!L7</f>
        <v>Armato</v>
      </c>
      <c r="E7" s="34" t="str">
        <f>+'Lead Sheet'!M7</f>
        <v>Guenther</v>
      </c>
      <c r="F7" s="36" t="str">
        <f>+'Lead Sheet'!N7</f>
        <v>Risley Jr.</v>
      </c>
      <c r="G7" s="34"/>
      <c r="H7" s="35" t="str">
        <f>+'Lead Sheet'!AA7</f>
        <v>Korngut</v>
      </c>
      <c r="I7" s="36" t="str">
        <f>+'Lead Sheet'!AB7</f>
        <v>Levinson</v>
      </c>
      <c r="J7" s="34"/>
      <c r="K7" s="35" t="str">
        <f>+'Lead Sheet'!AD7</f>
        <v>Polito</v>
      </c>
      <c r="L7" s="36" t="str">
        <f>+'Lead Sheet'!AE7</f>
        <v>Gatto</v>
      </c>
      <c r="N7" s="84" t="s">
        <v>592</v>
      </c>
      <c r="P7" s="35" t="str">
        <f>+'Lead Sheet'!$AM$7</f>
        <v>Yes</v>
      </c>
      <c r="Q7" s="36" t="str">
        <f>+'Lead Sheet'!$AN$7</f>
        <v>No</v>
      </c>
      <c r="S7" s="95" t="s">
        <v>573</v>
      </c>
      <c r="T7" s="96" t="s">
        <v>574</v>
      </c>
      <c r="U7" s="96" t="s">
        <v>575</v>
      </c>
      <c r="V7" s="96" t="s">
        <v>594</v>
      </c>
      <c r="W7" s="97" t="s">
        <v>576</v>
      </c>
    </row>
    <row r="8" spans="1:23" x14ac:dyDescent="0.25">
      <c r="C8" s="35" t="str">
        <f>+'Lead Sheet'!K8</f>
        <v>Democratic</v>
      </c>
      <c r="D8" s="34" t="str">
        <f>+'Lead Sheet'!L8</f>
        <v>Democratic</v>
      </c>
      <c r="E8" s="34" t="str">
        <f>+'Lead Sheet'!M8</f>
        <v>Republican</v>
      </c>
      <c r="F8" s="36" t="str">
        <f>+'Lead Sheet'!N8</f>
        <v>Republican</v>
      </c>
      <c r="G8" s="34"/>
      <c r="H8" s="35" t="str">
        <f>+'Lead Sheet'!AA8</f>
        <v>Democratic</v>
      </c>
      <c r="I8" s="36" t="str">
        <f>+'Lead Sheet'!AB8</f>
        <v>Republican</v>
      </c>
      <c r="J8" s="34"/>
      <c r="K8" s="35" t="str">
        <f>+'Lead Sheet'!AD8</f>
        <v>Democratic</v>
      </c>
      <c r="L8" s="36" t="str">
        <f>+'Lead Sheet'!AE8</f>
        <v>Republican</v>
      </c>
      <c r="N8" s="85"/>
      <c r="P8" s="35"/>
      <c r="Q8" s="36"/>
      <c r="S8" s="95" t="s">
        <v>578</v>
      </c>
      <c r="T8" s="96" t="s">
        <v>579</v>
      </c>
      <c r="U8" s="96" t="s">
        <v>578</v>
      </c>
      <c r="V8" s="96" t="s">
        <v>578</v>
      </c>
      <c r="W8" s="97" t="s">
        <v>578</v>
      </c>
    </row>
    <row r="9" spans="1:23" ht="15.75" thickBot="1" x14ac:dyDescent="0.3">
      <c r="C9" s="37"/>
      <c r="D9" s="38"/>
      <c r="E9" s="38"/>
      <c r="F9" s="39"/>
      <c r="G9" s="34"/>
      <c r="H9" s="37"/>
      <c r="I9" s="39"/>
      <c r="J9" s="34"/>
      <c r="K9" s="37"/>
      <c r="L9" s="39"/>
      <c r="N9" s="86"/>
      <c r="P9" s="37"/>
      <c r="Q9" s="39"/>
      <c r="S9" s="98"/>
      <c r="T9" s="99"/>
      <c r="U9" s="99"/>
      <c r="V9" s="99"/>
      <c r="W9" s="100"/>
    </row>
    <row r="10" spans="1:23" ht="5.0999999999999996" customHeight="1" x14ac:dyDescent="0.25">
      <c r="C10" s="34"/>
      <c r="D10" s="34"/>
      <c r="E10" s="34"/>
      <c r="F10" s="34"/>
      <c r="G10" s="34"/>
      <c r="H10" s="34"/>
      <c r="I10" s="34"/>
      <c r="J10" s="34"/>
      <c r="K10" s="34"/>
      <c r="L10" s="34"/>
      <c r="N10" s="56"/>
      <c r="P10" s="34"/>
      <c r="Q10" s="34"/>
      <c r="S10" s="30"/>
      <c r="T10" s="30"/>
      <c r="U10" s="30"/>
      <c r="V10" s="30"/>
      <c r="W10" s="30"/>
    </row>
    <row r="11" spans="1:23" x14ac:dyDescent="0.25">
      <c r="A11" t="s">
        <v>56</v>
      </c>
      <c r="C11" s="25">
        <v>82</v>
      </c>
      <c r="D11" s="25">
        <v>75</v>
      </c>
      <c r="E11" s="25">
        <v>165</v>
      </c>
      <c r="F11" s="25">
        <v>171</v>
      </c>
      <c r="H11" s="25">
        <v>61</v>
      </c>
      <c r="I11" s="25">
        <v>187</v>
      </c>
      <c r="K11" s="25">
        <v>69</v>
      </c>
      <c r="L11" s="25">
        <v>176</v>
      </c>
      <c r="N11" s="26">
        <f>17</f>
        <v>17</v>
      </c>
      <c r="P11" s="25">
        <v>185</v>
      </c>
      <c r="Q11" s="25">
        <v>39</v>
      </c>
      <c r="S11" s="41">
        <v>253</v>
      </c>
      <c r="T11" s="41">
        <v>66</v>
      </c>
      <c r="U11" s="41">
        <v>13</v>
      </c>
      <c r="V11" s="41">
        <v>0</v>
      </c>
      <c r="W11" s="41">
        <f>+SUM(S11:V11)</f>
        <v>332</v>
      </c>
    </row>
    <row r="12" spans="1:23" ht="15.75" thickBot="1" x14ac:dyDescent="0.3"/>
    <row r="13" spans="1:23" ht="15.75" thickBot="1" x14ac:dyDescent="0.3">
      <c r="A13" s="43" t="s">
        <v>65</v>
      </c>
      <c r="B13" s="24"/>
      <c r="C13" s="28">
        <f>+C11</f>
        <v>82</v>
      </c>
      <c r="D13" s="28">
        <f t="shared" ref="D13:F13" si="0">+D11</f>
        <v>75</v>
      </c>
      <c r="E13" s="28">
        <f t="shared" si="0"/>
        <v>165</v>
      </c>
      <c r="F13" s="28">
        <f t="shared" si="0"/>
        <v>171</v>
      </c>
      <c r="H13" s="28">
        <f t="shared" ref="H13:I13" si="1">+H11</f>
        <v>61</v>
      </c>
      <c r="I13" s="28">
        <f t="shared" si="1"/>
        <v>187</v>
      </c>
      <c r="K13" s="28">
        <f t="shared" ref="K13:L13" si="2">+K11</f>
        <v>69</v>
      </c>
      <c r="L13" s="28">
        <f t="shared" si="2"/>
        <v>176</v>
      </c>
      <c r="N13" s="28">
        <f>+N11</f>
        <v>17</v>
      </c>
      <c r="P13" s="28">
        <f t="shared" ref="P13:Q13" si="3">+P11</f>
        <v>185</v>
      </c>
      <c r="Q13" s="28">
        <f t="shared" si="3"/>
        <v>39</v>
      </c>
      <c r="S13" s="28">
        <f t="shared" ref="S13:W13" si="4">+S11</f>
        <v>253</v>
      </c>
      <c r="T13" s="28">
        <f t="shared" si="4"/>
        <v>66</v>
      </c>
      <c r="U13" s="28">
        <f t="shared" si="4"/>
        <v>13</v>
      </c>
      <c r="V13" s="28">
        <f t="shared" si="4"/>
        <v>0</v>
      </c>
      <c r="W13" s="28">
        <f t="shared" si="4"/>
        <v>332</v>
      </c>
    </row>
    <row r="14" spans="1:23" x14ac:dyDescent="0.25">
      <c r="A14" s="44" t="s">
        <v>66</v>
      </c>
      <c r="B14" s="24"/>
      <c r="C14" s="72">
        <v>32</v>
      </c>
      <c r="D14" s="72">
        <v>29</v>
      </c>
      <c r="E14" s="72">
        <v>31</v>
      </c>
      <c r="F14" s="72">
        <v>35</v>
      </c>
      <c r="G14" s="114"/>
      <c r="H14" s="72">
        <v>24</v>
      </c>
      <c r="I14" s="72">
        <v>42</v>
      </c>
      <c r="J14" s="114"/>
      <c r="K14" s="72">
        <v>27</v>
      </c>
      <c r="L14" s="72">
        <v>37</v>
      </c>
      <c r="M14" s="114"/>
      <c r="N14" s="72">
        <f>1</f>
        <v>1</v>
      </c>
      <c r="O14" s="114"/>
      <c r="P14" s="72">
        <v>45</v>
      </c>
      <c r="Q14" s="72">
        <v>13</v>
      </c>
      <c r="S14" s="70"/>
      <c r="T14" s="70"/>
      <c r="U14" s="70"/>
      <c r="V14" s="70"/>
      <c r="W14" s="70"/>
    </row>
    <row r="15" spans="1:23" x14ac:dyDescent="0.25">
      <c r="A15" s="45" t="s">
        <v>67</v>
      </c>
      <c r="B15" s="24"/>
      <c r="C15" s="73">
        <v>4</v>
      </c>
      <c r="D15" s="73">
        <v>4</v>
      </c>
      <c r="E15" s="73">
        <v>9</v>
      </c>
      <c r="F15" s="73">
        <v>9</v>
      </c>
      <c r="G15" s="114"/>
      <c r="H15" s="73">
        <v>2</v>
      </c>
      <c r="I15" s="73">
        <v>11</v>
      </c>
      <c r="J15" s="114"/>
      <c r="K15" s="73">
        <v>2</v>
      </c>
      <c r="L15" s="73">
        <v>11</v>
      </c>
      <c r="M15" s="114"/>
      <c r="N15" s="73">
        <f>1</f>
        <v>1</v>
      </c>
      <c r="O15" s="114"/>
      <c r="P15" s="73">
        <v>8</v>
      </c>
      <c r="Q15" s="73">
        <v>3</v>
      </c>
      <c r="S15" s="70"/>
      <c r="T15" s="70"/>
      <c r="U15" s="70"/>
      <c r="V15" s="70"/>
      <c r="W15" s="70"/>
    </row>
    <row r="16" spans="1:23" ht="15.75" thickBot="1" x14ac:dyDescent="0.3">
      <c r="A16" s="46" t="s">
        <v>68</v>
      </c>
      <c r="B16" s="24"/>
      <c r="C16" s="74">
        <v>0</v>
      </c>
      <c r="D16" s="74">
        <v>0</v>
      </c>
      <c r="E16" s="74">
        <v>0</v>
      </c>
      <c r="F16" s="74">
        <v>0</v>
      </c>
      <c r="G16" s="114"/>
      <c r="H16" s="74">
        <v>0</v>
      </c>
      <c r="I16" s="74">
        <v>0</v>
      </c>
      <c r="J16" s="114"/>
      <c r="K16" s="74">
        <v>0</v>
      </c>
      <c r="L16" s="74">
        <v>0</v>
      </c>
      <c r="M16" s="114"/>
      <c r="N16" s="74">
        <v>0</v>
      </c>
      <c r="O16" s="114"/>
      <c r="P16" s="74">
        <v>0</v>
      </c>
      <c r="Q16" s="74">
        <v>0</v>
      </c>
      <c r="S16" s="70"/>
      <c r="T16" s="70"/>
      <c r="U16" s="70"/>
      <c r="V16" s="70"/>
      <c r="W16" s="70"/>
    </row>
    <row r="17" spans="1:23" ht="15.75" thickBot="1" x14ac:dyDescent="0.3">
      <c r="A17" s="43" t="s">
        <v>69</v>
      </c>
      <c r="B17" s="24"/>
      <c r="C17" s="28">
        <f>+SUM(C13:C16)</f>
        <v>118</v>
      </c>
      <c r="D17" s="28">
        <f t="shared" ref="D17:F17" si="5">+SUM(D13:D16)</f>
        <v>108</v>
      </c>
      <c r="E17" s="28">
        <f t="shared" si="5"/>
        <v>205</v>
      </c>
      <c r="F17" s="28">
        <f t="shared" si="5"/>
        <v>215</v>
      </c>
      <c r="H17" s="28">
        <f t="shared" ref="H17:I17" si="6">+SUM(H13:H16)</f>
        <v>87</v>
      </c>
      <c r="I17" s="28">
        <f t="shared" si="6"/>
        <v>240</v>
      </c>
      <c r="K17" s="28">
        <f t="shared" ref="K17:L17" si="7">+SUM(K13:K16)</f>
        <v>98</v>
      </c>
      <c r="L17" s="28">
        <f t="shared" si="7"/>
        <v>224</v>
      </c>
      <c r="N17" s="28">
        <f>+SUM(N13:N16)</f>
        <v>19</v>
      </c>
      <c r="P17" s="28">
        <f t="shared" ref="P17:Q17" si="8">+SUM(P13:P16)</f>
        <v>238</v>
      </c>
      <c r="Q17" s="28">
        <f t="shared" si="8"/>
        <v>55</v>
      </c>
      <c r="S17" s="69"/>
      <c r="T17" s="69"/>
      <c r="U17" s="69"/>
      <c r="V17" s="69"/>
      <c r="W17" s="69"/>
    </row>
  </sheetData>
  <mergeCells count="5">
    <mergeCell ref="C3:F3"/>
    <mergeCell ref="C4:F4"/>
    <mergeCell ref="H4:I4"/>
    <mergeCell ref="K4:L4"/>
    <mergeCell ref="P4:Q4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zoomScale="75" zoomScaleNormal="75" workbookViewId="0">
      <selection activeCell="F14" sqref="F14"/>
    </sheetView>
  </sheetViews>
  <sheetFormatPr defaultRowHeight="15" x14ac:dyDescent="0.25"/>
  <cols>
    <col min="1" max="1" width="15.7109375" bestFit="1" customWidth="1"/>
    <col min="2" max="2" width="1.7109375" customWidth="1"/>
    <col min="3" max="6" width="12.140625" customWidth="1"/>
    <col min="7" max="7" width="1.7109375" customWidth="1"/>
    <col min="8" max="9" width="12.140625" customWidth="1"/>
    <col min="10" max="10" width="1.7109375" customWidth="1"/>
    <col min="11" max="12" width="12.140625" customWidth="1"/>
    <col min="13" max="13" width="1.7109375" customWidth="1"/>
    <col min="14" max="15" width="12.140625" customWidth="1"/>
    <col min="16" max="16" width="1.7109375" customWidth="1"/>
    <col min="17" max="41" width="13.42578125" customWidth="1"/>
  </cols>
  <sheetData>
    <row r="2" spans="1:21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</row>
    <row r="3" spans="1:21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98</v>
      </c>
      <c r="O3" s="124"/>
    </row>
    <row r="4" spans="1:21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60"/>
      <c r="O4" s="62"/>
      <c r="Q4" s="91"/>
      <c r="R4" s="92"/>
      <c r="S4" s="92"/>
      <c r="T4" s="92"/>
      <c r="U4" s="93"/>
    </row>
    <row r="5" spans="1:21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35"/>
      <c r="O5" s="36"/>
      <c r="Q5" s="95" t="s">
        <v>65</v>
      </c>
      <c r="R5" s="96" t="s">
        <v>65</v>
      </c>
      <c r="S5" s="96" t="s">
        <v>65</v>
      </c>
      <c r="T5" s="96" t="s">
        <v>65</v>
      </c>
      <c r="U5" s="97" t="s">
        <v>65</v>
      </c>
    </row>
    <row r="6" spans="1:21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35" t="str">
        <f>+'Lead Sheet'!$AM$7</f>
        <v>Yes</v>
      </c>
      <c r="O6" s="36" t="str">
        <f>+'Lead Sheet'!$AN$7</f>
        <v>No</v>
      </c>
      <c r="Q6" s="95" t="s">
        <v>573</v>
      </c>
      <c r="R6" s="96" t="s">
        <v>574</v>
      </c>
      <c r="S6" s="96" t="s">
        <v>575</v>
      </c>
      <c r="T6" s="96" t="s">
        <v>594</v>
      </c>
      <c r="U6" s="97" t="s">
        <v>576</v>
      </c>
    </row>
    <row r="7" spans="1:21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35"/>
      <c r="O7" s="36"/>
      <c r="Q7" s="95" t="s">
        <v>578</v>
      </c>
      <c r="R7" s="96" t="s">
        <v>579</v>
      </c>
      <c r="S7" s="96" t="s">
        <v>578</v>
      </c>
      <c r="T7" s="96" t="s">
        <v>578</v>
      </c>
      <c r="U7" s="97" t="s">
        <v>578</v>
      </c>
    </row>
    <row r="8" spans="1:21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37"/>
      <c r="O8" s="39"/>
      <c r="Q8" s="98"/>
      <c r="R8" s="99"/>
      <c r="S8" s="99"/>
      <c r="T8" s="99"/>
      <c r="U8" s="100"/>
    </row>
    <row r="9" spans="1:21" ht="5.0999999999999996" customHeight="1" x14ac:dyDescent="0.25">
      <c r="C9" s="34"/>
      <c r="D9" s="34"/>
      <c r="E9" s="34"/>
      <c r="F9" s="34"/>
      <c r="G9" s="34"/>
      <c r="H9" s="34"/>
      <c r="I9" s="34"/>
      <c r="J9" s="34"/>
      <c r="K9" s="34"/>
      <c r="L9" s="34"/>
      <c r="N9" s="34"/>
      <c r="O9" s="34"/>
      <c r="Q9" s="30"/>
      <c r="R9" s="30"/>
      <c r="S9" s="30"/>
      <c r="T9" s="30"/>
      <c r="U9" s="30"/>
    </row>
    <row r="10" spans="1:21" x14ac:dyDescent="0.25">
      <c r="A10" t="s">
        <v>452</v>
      </c>
      <c r="C10" s="25">
        <v>202</v>
      </c>
      <c r="D10" s="25">
        <v>189</v>
      </c>
      <c r="E10" s="25">
        <v>220</v>
      </c>
      <c r="F10" s="25">
        <v>214</v>
      </c>
      <c r="H10" s="25">
        <v>148</v>
      </c>
      <c r="I10" s="25">
        <v>262</v>
      </c>
      <c r="K10" s="25">
        <v>161</v>
      </c>
      <c r="L10" s="25">
        <v>245</v>
      </c>
      <c r="N10" s="25">
        <v>292</v>
      </c>
      <c r="O10" s="25">
        <v>65</v>
      </c>
      <c r="Q10" s="25">
        <v>420</v>
      </c>
      <c r="R10" s="41">
        <v>300</v>
      </c>
      <c r="S10" s="41">
        <v>71</v>
      </c>
      <c r="T10" s="73">
        <f>+[1]Margate!$S$12+[2]Margate!$S$12</f>
        <v>2</v>
      </c>
      <c r="U10" s="41">
        <f>+SUM(Q10:T10)</f>
        <v>793</v>
      </c>
    </row>
    <row r="11" spans="1:21" x14ac:dyDescent="0.25">
      <c r="A11" t="s">
        <v>453</v>
      </c>
      <c r="C11" s="25">
        <v>184</v>
      </c>
      <c r="D11" s="25">
        <v>173</v>
      </c>
      <c r="E11" s="25">
        <v>244</v>
      </c>
      <c r="F11" s="25">
        <v>241</v>
      </c>
      <c r="H11" s="25">
        <v>122</v>
      </c>
      <c r="I11" s="25">
        <v>305</v>
      </c>
      <c r="K11" s="25">
        <v>137</v>
      </c>
      <c r="L11" s="25">
        <v>286</v>
      </c>
      <c r="N11" s="25">
        <v>294</v>
      </c>
      <c r="O11" s="25">
        <v>71</v>
      </c>
      <c r="Q11" s="25">
        <v>429</v>
      </c>
      <c r="R11" s="41"/>
      <c r="S11" s="41"/>
      <c r="T11" s="41"/>
      <c r="U11" s="41">
        <f t="shared" ref="U11:U13" si="0">+SUM(Q11:T11)</f>
        <v>429</v>
      </c>
    </row>
    <row r="12" spans="1:21" x14ac:dyDescent="0.25">
      <c r="A12" t="s">
        <v>454</v>
      </c>
      <c r="C12" s="25">
        <v>149</v>
      </c>
      <c r="D12" s="25">
        <v>137</v>
      </c>
      <c r="E12" s="25">
        <v>227</v>
      </c>
      <c r="F12" s="25">
        <v>217</v>
      </c>
      <c r="H12" s="25">
        <v>116</v>
      </c>
      <c r="I12" s="25">
        <v>256</v>
      </c>
      <c r="K12" s="25">
        <v>121</v>
      </c>
      <c r="L12" s="25">
        <v>241</v>
      </c>
      <c r="N12" s="25">
        <v>254</v>
      </c>
      <c r="O12" s="25">
        <v>67</v>
      </c>
      <c r="Q12" s="25">
        <v>378</v>
      </c>
      <c r="R12" s="41"/>
      <c r="S12" s="41"/>
      <c r="T12" s="41"/>
      <c r="U12" s="41">
        <f t="shared" si="0"/>
        <v>378</v>
      </c>
    </row>
    <row r="13" spans="1:21" x14ac:dyDescent="0.25">
      <c r="A13" t="s">
        <v>455</v>
      </c>
      <c r="C13" s="25">
        <v>83</v>
      </c>
      <c r="D13" s="25">
        <v>76</v>
      </c>
      <c r="E13" s="25">
        <v>111</v>
      </c>
      <c r="F13" s="25">
        <v>111</v>
      </c>
      <c r="H13" s="25">
        <v>61</v>
      </c>
      <c r="I13" s="25">
        <v>131</v>
      </c>
      <c r="K13" s="25">
        <v>64</v>
      </c>
      <c r="L13" s="25">
        <v>124</v>
      </c>
      <c r="N13" s="25">
        <v>127</v>
      </c>
      <c r="O13" s="25">
        <v>46</v>
      </c>
      <c r="Q13" s="25">
        <v>198</v>
      </c>
      <c r="R13" s="41"/>
      <c r="S13" s="41"/>
      <c r="T13" s="41"/>
      <c r="U13" s="41">
        <f t="shared" si="0"/>
        <v>198</v>
      </c>
    </row>
    <row r="14" spans="1:21" ht="15.75" thickBot="1" x14ac:dyDescent="0.3"/>
    <row r="15" spans="1:21" ht="15.75" thickBot="1" x14ac:dyDescent="0.3">
      <c r="A15" s="43" t="s">
        <v>65</v>
      </c>
      <c r="B15" s="24"/>
      <c r="C15" s="28">
        <f>+SUM(C10:C13)</f>
        <v>618</v>
      </c>
      <c r="D15" s="28">
        <f>+SUM(D10:D13)</f>
        <v>575</v>
      </c>
      <c r="E15" s="28">
        <f>+SUM(E10:E13)</f>
        <v>802</v>
      </c>
      <c r="F15" s="28">
        <f>+SUM(F10:F13)</f>
        <v>783</v>
      </c>
      <c r="H15" s="28">
        <f t="shared" ref="H15:I15" si="1">+SUM(H10:H13)</f>
        <v>447</v>
      </c>
      <c r="I15" s="28">
        <f t="shared" si="1"/>
        <v>954</v>
      </c>
      <c r="K15" s="28">
        <f t="shared" ref="K15:L15" si="2">+SUM(K10:K13)</f>
        <v>483</v>
      </c>
      <c r="L15" s="28">
        <f t="shared" si="2"/>
        <v>896</v>
      </c>
      <c r="N15" s="28">
        <f t="shared" ref="N15:O15" si="3">+SUM(N10:N13)</f>
        <v>967</v>
      </c>
      <c r="O15" s="28">
        <f t="shared" si="3"/>
        <v>249</v>
      </c>
      <c r="Q15" s="28">
        <f t="shared" ref="Q15:U15" si="4">+SUM(Q10:Q13)</f>
        <v>1425</v>
      </c>
      <c r="R15" s="28">
        <f t="shared" si="4"/>
        <v>300</v>
      </c>
      <c r="S15" s="28">
        <f t="shared" si="4"/>
        <v>71</v>
      </c>
      <c r="T15" s="28">
        <f t="shared" si="4"/>
        <v>2</v>
      </c>
      <c r="U15" s="28">
        <f t="shared" si="4"/>
        <v>1798</v>
      </c>
    </row>
    <row r="16" spans="1:21" x14ac:dyDescent="0.25">
      <c r="A16" s="44" t="s">
        <v>66</v>
      </c>
      <c r="B16" s="24"/>
      <c r="C16" s="72">
        <v>158</v>
      </c>
      <c r="D16" s="72">
        <v>150</v>
      </c>
      <c r="E16" s="72">
        <v>138</v>
      </c>
      <c r="F16" s="72">
        <v>141</v>
      </c>
      <c r="G16" s="114"/>
      <c r="H16" s="72">
        <v>120</v>
      </c>
      <c r="I16" s="72">
        <v>177</v>
      </c>
      <c r="J16" s="114"/>
      <c r="K16" s="72">
        <v>132</v>
      </c>
      <c r="L16" s="72">
        <v>158</v>
      </c>
      <c r="M16" s="114"/>
      <c r="N16" s="72">
        <v>235</v>
      </c>
      <c r="O16" s="72">
        <v>27</v>
      </c>
      <c r="Q16" s="70"/>
      <c r="R16" s="70"/>
      <c r="S16" s="70"/>
      <c r="T16" s="70"/>
      <c r="U16" s="70"/>
    </row>
    <row r="17" spans="1:21" x14ac:dyDescent="0.25">
      <c r="A17" s="45" t="s">
        <v>67</v>
      </c>
      <c r="B17" s="24"/>
      <c r="C17" s="73">
        <v>35</v>
      </c>
      <c r="D17" s="73">
        <v>32</v>
      </c>
      <c r="E17" s="73">
        <v>34</v>
      </c>
      <c r="F17" s="73">
        <v>34</v>
      </c>
      <c r="G17" s="114"/>
      <c r="H17" s="73">
        <v>25</v>
      </c>
      <c r="I17" s="73">
        <v>45</v>
      </c>
      <c r="J17" s="114"/>
      <c r="K17" s="73">
        <v>29</v>
      </c>
      <c r="L17" s="73">
        <v>40</v>
      </c>
      <c r="M17" s="114"/>
      <c r="N17" s="73">
        <v>48</v>
      </c>
      <c r="O17" s="73">
        <v>9</v>
      </c>
      <c r="Q17" s="70"/>
      <c r="R17" s="70"/>
      <c r="S17" s="70"/>
      <c r="T17" s="70"/>
      <c r="U17" s="70"/>
    </row>
    <row r="18" spans="1:21" ht="15.75" thickBot="1" x14ac:dyDescent="0.3">
      <c r="A18" s="46" t="s">
        <v>68</v>
      </c>
      <c r="B18" s="24"/>
      <c r="C18" s="74">
        <f>+[2]Margate!C$12+[1]Margate!C$12</f>
        <v>1</v>
      </c>
      <c r="D18" s="74">
        <f>+[2]Margate!D$12+[1]Margate!D$12</f>
        <v>1</v>
      </c>
      <c r="E18" s="74">
        <f>+[2]Margate!E$12+[1]Margate!E$12</f>
        <v>1</v>
      </c>
      <c r="F18" s="74">
        <f>+[2]Margate!F$12+[1]Margate!F$12</f>
        <v>1</v>
      </c>
      <c r="G18" s="114"/>
      <c r="H18" s="74">
        <f>+[2]Margate!H$12+[1]Margate!H$12</f>
        <v>1</v>
      </c>
      <c r="I18" s="74">
        <f>+[2]Margate!I$12+[1]Margate!I$12</f>
        <v>1</v>
      </c>
      <c r="J18" s="114"/>
      <c r="K18" s="74">
        <f>+[2]Margate!K$12+[1]Margate!K$12</f>
        <v>1</v>
      </c>
      <c r="L18" s="74">
        <f>+[2]Margate!L$12+[1]Margate!L$12</f>
        <v>1</v>
      </c>
      <c r="M18" s="114"/>
      <c r="N18" s="74">
        <f>+[2]Margate!N$12+[1]Margate!N$12</f>
        <v>2</v>
      </c>
      <c r="O18" s="74">
        <f>+[2]Margate!O$12+[1]Margate!O$12</f>
        <v>0</v>
      </c>
      <c r="Q18" s="70"/>
      <c r="R18" s="70"/>
      <c r="S18" s="70"/>
      <c r="T18" s="70"/>
      <c r="U18" s="70"/>
    </row>
    <row r="19" spans="1:21" ht="15.75" thickBot="1" x14ac:dyDescent="0.3">
      <c r="A19" s="43" t="s">
        <v>69</v>
      </c>
      <c r="B19" s="24"/>
      <c r="C19" s="28">
        <f>+SUM(C15:C18)</f>
        <v>812</v>
      </c>
      <c r="D19" s="28">
        <f>+SUM(D15:D18)</f>
        <v>758</v>
      </c>
      <c r="E19" s="28">
        <f>+SUM(E15:E18)</f>
        <v>975</v>
      </c>
      <c r="F19" s="28">
        <f>+SUM(F15:F18)</f>
        <v>959</v>
      </c>
      <c r="H19" s="28">
        <f t="shared" ref="H19:I19" si="5">+SUM(H15:H18)</f>
        <v>593</v>
      </c>
      <c r="I19" s="28">
        <f t="shared" si="5"/>
        <v>1177</v>
      </c>
      <c r="K19" s="28">
        <f t="shared" ref="K19:L19" si="6">+SUM(K15:K18)</f>
        <v>645</v>
      </c>
      <c r="L19" s="28">
        <f t="shared" si="6"/>
        <v>1095</v>
      </c>
      <c r="N19" s="28">
        <f t="shared" ref="N19:O19" si="7">+SUM(N15:N18)</f>
        <v>1252</v>
      </c>
      <c r="O19" s="28">
        <f t="shared" si="7"/>
        <v>285</v>
      </c>
      <c r="Q19" s="69"/>
      <c r="R19" s="69"/>
      <c r="S19" s="69"/>
      <c r="T19" s="69"/>
      <c r="U19" s="69"/>
    </row>
  </sheetData>
  <mergeCells count="5">
    <mergeCell ref="C2:F2"/>
    <mergeCell ref="C3:F3"/>
    <mergeCell ref="H3:I3"/>
    <mergeCell ref="K3:L3"/>
    <mergeCell ref="N3:O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8"/>
  <sheetViews>
    <sheetView zoomScale="75" zoomScaleNormal="75" workbookViewId="0">
      <selection activeCell="F14" sqref="F14"/>
    </sheetView>
  </sheetViews>
  <sheetFormatPr defaultRowHeight="15" x14ac:dyDescent="0.25"/>
  <cols>
    <col min="1" max="1" width="22.8554687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5" width="15.28515625" customWidth="1"/>
    <col min="16" max="16" width="14.42578125" customWidth="1"/>
    <col min="17" max="17" width="17.85546875" customWidth="1"/>
    <col min="18" max="18" width="1.7109375" customWidth="1"/>
    <col min="19" max="20" width="13.42578125" customWidth="1"/>
    <col min="21" max="21" width="1.7109375" customWidth="1"/>
    <col min="22" max="25" width="13.42578125" customWidth="1"/>
    <col min="26" max="26" width="1.7109375" customWidth="1"/>
    <col min="27" max="28" width="12.140625" customWidth="1"/>
    <col min="29" max="29" width="1.7109375" customWidth="1"/>
    <col min="30" max="54" width="13.42578125" customWidth="1"/>
  </cols>
  <sheetData>
    <row r="2" spans="1:34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S2" s="124" t="s">
        <v>229</v>
      </c>
      <c r="T2" s="124"/>
    </row>
    <row r="3" spans="1:34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229</v>
      </c>
      <c r="O3" s="124"/>
      <c r="P3" s="124"/>
      <c r="Q3" s="124"/>
      <c r="S3" s="124" t="s">
        <v>129</v>
      </c>
      <c r="T3" s="124"/>
      <c r="V3" s="124" t="s">
        <v>289</v>
      </c>
      <c r="W3" s="124"/>
      <c r="X3" s="124"/>
      <c r="Y3" s="124"/>
      <c r="AA3" s="124" t="s">
        <v>98</v>
      </c>
      <c r="AB3" s="124"/>
    </row>
    <row r="4" spans="1:34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3"/>
      <c r="O4" s="7" t="s">
        <v>100</v>
      </c>
      <c r="P4" s="7"/>
      <c r="Q4" s="4"/>
      <c r="S4" s="3" t="s">
        <v>100</v>
      </c>
      <c r="T4" s="4"/>
      <c r="V4" s="3"/>
      <c r="W4" s="7"/>
      <c r="X4" s="7"/>
      <c r="Y4" s="4"/>
      <c r="AA4" s="60"/>
      <c r="AB4" s="62"/>
      <c r="AD4" s="91"/>
      <c r="AE4" s="92"/>
      <c r="AF4" s="92"/>
      <c r="AG4" s="92"/>
      <c r="AH4" s="93"/>
    </row>
    <row r="5" spans="1:34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13" t="s">
        <v>459</v>
      </c>
      <c r="O5" s="11" t="s">
        <v>169</v>
      </c>
      <c r="P5" s="11" t="s">
        <v>461</v>
      </c>
      <c r="Q5" s="14" t="s">
        <v>463</v>
      </c>
      <c r="S5" s="13" t="s">
        <v>169</v>
      </c>
      <c r="T5" s="81" t="s">
        <v>464</v>
      </c>
      <c r="V5" s="80" t="s">
        <v>466</v>
      </c>
      <c r="W5" s="79" t="s">
        <v>468</v>
      </c>
      <c r="X5" s="79" t="s">
        <v>39</v>
      </c>
      <c r="Y5" s="81" t="s">
        <v>471</v>
      </c>
      <c r="AA5" s="35"/>
      <c r="AB5" s="36"/>
      <c r="AD5" s="95" t="s">
        <v>65</v>
      </c>
      <c r="AE5" s="96" t="s">
        <v>65</v>
      </c>
      <c r="AF5" s="96" t="s">
        <v>65</v>
      </c>
      <c r="AG5" s="96" t="s">
        <v>65</v>
      </c>
      <c r="AH5" s="97" t="s">
        <v>65</v>
      </c>
    </row>
    <row r="6" spans="1:34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13" t="s">
        <v>460</v>
      </c>
      <c r="O6" s="11" t="s">
        <v>170</v>
      </c>
      <c r="P6" s="11" t="s">
        <v>250</v>
      </c>
      <c r="Q6" s="14" t="s">
        <v>462</v>
      </c>
      <c r="S6" s="13" t="s">
        <v>170</v>
      </c>
      <c r="T6" s="14" t="s">
        <v>465</v>
      </c>
      <c r="V6" s="13" t="s">
        <v>467</v>
      </c>
      <c r="W6" s="11" t="s">
        <v>469</v>
      </c>
      <c r="X6" s="11" t="s">
        <v>470</v>
      </c>
      <c r="Y6" s="14" t="s">
        <v>472</v>
      </c>
      <c r="AA6" s="35" t="str">
        <f>+'Lead Sheet'!$AM$7</f>
        <v>Yes</v>
      </c>
      <c r="AB6" s="36" t="str">
        <f>+'Lead Sheet'!$AN$7</f>
        <v>No</v>
      </c>
      <c r="AD6" s="95" t="s">
        <v>573</v>
      </c>
      <c r="AE6" s="96" t="s">
        <v>574</v>
      </c>
      <c r="AF6" s="96" t="s">
        <v>575</v>
      </c>
      <c r="AG6" s="96" t="s">
        <v>594</v>
      </c>
      <c r="AH6" s="97" t="s">
        <v>576</v>
      </c>
    </row>
    <row r="7" spans="1:34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13" t="s">
        <v>19</v>
      </c>
      <c r="O7" s="11" t="s">
        <v>19</v>
      </c>
      <c r="P7" s="11" t="s">
        <v>20</v>
      </c>
      <c r="Q7" s="14" t="s">
        <v>20</v>
      </c>
      <c r="S7" s="13" t="s">
        <v>19</v>
      </c>
      <c r="T7" s="14" t="s">
        <v>20</v>
      </c>
      <c r="V7" s="13"/>
      <c r="W7" s="11"/>
      <c r="X7" s="11"/>
      <c r="Y7" s="14"/>
      <c r="AA7" s="35"/>
      <c r="AB7" s="36"/>
      <c r="AD7" s="95" t="s">
        <v>578</v>
      </c>
      <c r="AE7" s="96" t="s">
        <v>579</v>
      </c>
      <c r="AF7" s="96" t="s">
        <v>578</v>
      </c>
      <c r="AG7" s="96" t="s">
        <v>578</v>
      </c>
      <c r="AH7" s="97" t="s">
        <v>578</v>
      </c>
    </row>
    <row r="8" spans="1:34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5"/>
      <c r="O8" s="8"/>
      <c r="P8" s="8"/>
      <c r="Q8" s="6"/>
      <c r="S8" s="5"/>
      <c r="T8" s="6"/>
      <c r="V8" s="5"/>
      <c r="W8" s="8"/>
      <c r="X8" s="8"/>
      <c r="Y8" s="6"/>
      <c r="AA8" s="37"/>
      <c r="AB8" s="39"/>
      <c r="AD8" s="98"/>
      <c r="AE8" s="99"/>
      <c r="AF8" s="99"/>
      <c r="AG8" s="99"/>
      <c r="AH8" s="100"/>
    </row>
    <row r="9" spans="1:34" ht="5.0999999999999996" customHeight="1" x14ac:dyDescent="0.25">
      <c r="C9" s="34"/>
      <c r="D9" s="34"/>
      <c r="E9" s="34"/>
      <c r="F9" s="34"/>
      <c r="G9" s="34"/>
      <c r="H9" s="34"/>
      <c r="I9" s="34"/>
      <c r="J9" s="34"/>
      <c r="K9" s="34"/>
      <c r="L9" s="34"/>
      <c r="AA9" s="34"/>
      <c r="AB9" s="34"/>
      <c r="AD9" s="30"/>
      <c r="AE9" s="30"/>
      <c r="AF9" s="30"/>
      <c r="AG9" s="30"/>
      <c r="AH9" s="30"/>
    </row>
    <row r="10" spans="1:34" x14ac:dyDescent="0.25">
      <c r="A10" t="s">
        <v>456</v>
      </c>
      <c r="B10" s="56"/>
      <c r="C10" s="25">
        <v>173</v>
      </c>
      <c r="D10" s="25">
        <v>165</v>
      </c>
      <c r="E10" s="25">
        <v>169</v>
      </c>
      <c r="F10" s="25">
        <v>167</v>
      </c>
      <c r="G10" s="56"/>
      <c r="H10" s="25">
        <v>157</v>
      </c>
      <c r="I10" s="25">
        <v>176</v>
      </c>
      <c r="J10" s="56"/>
      <c r="K10" s="25">
        <v>161</v>
      </c>
      <c r="L10" s="25">
        <v>170</v>
      </c>
      <c r="M10" s="56"/>
      <c r="N10" s="25">
        <v>198</v>
      </c>
      <c r="O10" s="26"/>
      <c r="P10" s="25">
        <v>144</v>
      </c>
      <c r="Q10" s="25">
        <v>174</v>
      </c>
      <c r="R10" s="56"/>
      <c r="S10" s="26"/>
      <c r="T10" s="25">
        <v>192</v>
      </c>
      <c r="U10" s="56"/>
      <c r="V10" s="25">
        <v>148</v>
      </c>
      <c r="W10" s="25">
        <v>132</v>
      </c>
      <c r="X10" s="25">
        <v>150</v>
      </c>
      <c r="Y10" s="25">
        <v>108</v>
      </c>
      <c r="Z10" s="56"/>
      <c r="AA10" s="25">
        <v>162</v>
      </c>
      <c r="AB10" s="25">
        <v>106</v>
      </c>
      <c r="AD10" s="25">
        <v>352</v>
      </c>
      <c r="AE10" s="41">
        <v>162</v>
      </c>
      <c r="AF10" s="41">
        <v>43</v>
      </c>
      <c r="AG10" s="73">
        <f>+'[1]Mullica Twp'!$AF$12</f>
        <v>1</v>
      </c>
      <c r="AH10" s="41">
        <f>+SUM(AD10:AG10)</f>
        <v>558</v>
      </c>
    </row>
    <row r="11" spans="1:34" x14ac:dyDescent="0.25">
      <c r="A11" t="s">
        <v>457</v>
      </c>
      <c r="B11" s="56"/>
      <c r="C11" s="25">
        <v>144</v>
      </c>
      <c r="D11" s="25">
        <v>139</v>
      </c>
      <c r="E11" s="25">
        <v>294</v>
      </c>
      <c r="F11" s="25">
        <v>296</v>
      </c>
      <c r="G11" s="56"/>
      <c r="H11" s="25">
        <v>126</v>
      </c>
      <c r="I11" s="25">
        <v>313</v>
      </c>
      <c r="J11" s="56"/>
      <c r="K11" s="25">
        <v>130</v>
      </c>
      <c r="L11" s="25">
        <v>300</v>
      </c>
      <c r="M11" s="56"/>
      <c r="N11" s="25">
        <v>175</v>
      </c>
      <c r="O11" s="26"/>
      <c r="P11" s="25">
        <v>284</v>
      </c>
      <c r="Q11" s="25">
        <v>303</v>
      </c>
      <c r="R11" s="56"/>
      <c r="S11" s="26"/>
      <c r="T11" s="25">
        <v>341</v>
      </c>
      <c r="U11" s="56"/>
      <c r="V11" s="25">
        <v>196</v>
      </c>
      <c r="W11" s="25">
        <v>160</v>
      </c>
      <c r="X11" s="25">
        <v>225</v>
      </c>
      <c r="Y11" s="25">
        <v>161</v>
      </c>
      <c r="Z11" s="56"/>
      <c r="AA11" s="25">
        <v>254</v>
      </c>
      <c r="AB11" s="25">
        <v>159</v>
      </c>
      <c r="AD11" s="25">
        <v>456</v>
      </c>
      <c r="AE11" s="41"/>
      <c r="AF11" s="41"/>
      <c r="AG11" s="41"/>
      <c r="AH11" s="41">
        <f t="shared" ref="AH11:AH12" si="0">+SUM(AD11:AG11)</f>
        <v>456</v>
      </c>
    </row>
    <row r="12" spans="1:34" x14ac:dyDescent="0.25">
      <c r="A12" t="s">
        <v>458</v>
      </c>
      <c r="B12" s="56"/>
      <c r="C12" s="25">
        <v>168</v>
      </c>
      <c r="D12" s="25">
        <v>161</v>
      </c>
      <c r="E12" s="25">
        <v>360</v>
      </c>
      <c r="F12" s="25">
        <v>371</v>
      </c>
      <c r="G12" s="56"/>
      <c r="H12" s="25">
        <v>144</v>
      </c>
      <c r="I12" s="25">
        <v>392</v>
      </c>
      <c r="J12" s="56"/>
      <c r="K12" s="25">
        <v>148</v>
      </c>
      <c r="L12" s="25">
        <v>392</v>
      </c>
      <c r="M12" s="56"/>
      <c r="N12" s="25">
        <v>212</v>
      </c>
      <c r="O12" s="26"/>
      <c r="P12" s="25">
        <v>359</v>
      </c>
      <c r="Q12" s="25">
        <v>356</v>
      </c>
      <c r="R12" s="56"/>
      <c r="S12" s="26"/>
      <c r="T12" s="25">
        <v>414</v>
      </c>
      <c r="U12" s="56"/>
      <c r="V12" s="25">
        <v>212</v>
      </c>
      <c r="W12" s="25">
        <v>182</v>
      </c>
      <c r="X12" s="25">
        <v>266</v>
      </c>
      <c r="Y12" s="25">
        <v>181</v>
      </c>
      <c r="Z12" s="56"/>
      <c r="AA12" s="25">
        <v>295</v>
      </c>
      <c r="AB12" s="25">
        <v>195</v>
      </c>
      <c r="AD12" s="25">
        <v>560</v>
      </c>
      <c r="AE12" s="41"/>
      <c r="AF12" s="41"/>
      <c r="AG12" s="41"/>
      <c r="AH12" s="41">
        <f t="shared" si="0"/>
        <v>560</v>
      </c>
    </row>
    <row r="13" spans="1:34" ht="15.75" thickBot="1" x14ac:dyDescent="0.3"/>
    <row r="14" spans="1:34" ht="15.75" thickBot="1" x14ac:dyDescent="0.3">
      <c r="A14" s="43" t="s">
        <v>65</v>
      </c>
      <c r="B14" s="24"/>
      <c r="C14" s="28">
        <f>+SUM(C10:C12)</f>
        <v>485</v>
      </c>
      <c r="D14" s="28">
        <f t="shared" ref="D14:F14" si="1">+SUM(D10:D12)</f>
        <v>465</v>
      </c>
      <c r="E14" s="28">
        <f t="shared" si="1"/>
        <v>823</v>
      </c>
      <c r="F14" s="28">
        <f t="shared" si="1"/>
        <v>834</v>
      </c>
      <c r="H14" s="28">
        <f t="shared" ref="H14:I14" si="2">+SUM(H10:H12)</f>
        <v>427</v>
      </c>
      <c r="I14" s="28">
        <f t="shared" si="2"/>
        <v>881</v>
      </c>
      <c r="K14" s="28">
        <f t="shared" ref="K14:L14" si="3">+SUM(K10:K12)</f>
        <v>439</v>
      </c>
      <c r="L14" s="28">
        <f t="shared" si="3"/>
        <v>862</v>
      </c>
      <c r="N14" s="28">
        <f t="shared" ref="N14:Q14" si="4">+SUM(N10:N12)</f>
        <v>585</v>
      </c>
      <c r="O14" s="28">
        <f t="shared" si="4"/>
        <v>0</v>
      </c>
      <c r="P14" s="28">
        <f t="shared" si="4"/>
        <v>787</v>
      </c>
      <c r="Q14" s="28">
        <f t="shared" si="4"/>
        <v>833</v>
      </c>
      <c r="S14" s="28">
        <f t="shared" ref="S14:T14" si="5">+SUM(S10:S12)</f>
        <v>0</v>
      </c>
      <c r="T14" s="28">
        <f t="shared" si="5"/>
        <v>947</v>
      </c>
      <c r="V14" s="28">
        <f t="shared" ref="V14:Y14" si="6">+SUM(V10:V12)</f>
        <v>556</v>
      </c>
      <c r="W14" s="28">
        <f t="shared" si="6"/>
        <v>474</v>
      </c>
      <c r="X14" s="28">
        <f t="shared" si="6"/>
        <v>641</v>
      </c>
      <c r="Y14" s="28">
        <f t="shared" si="6"/>
        <v>450</v>
      </c>
      <c r="AA14" s="28">
        <f t="shared" ref="AA14:AB14" si="7">+SUM(AA10:AA12)</f>
        <v>711</v>
      </c>
      <c r="AB14" s="28">
        <f t="shared" si="7"/>
        <v>460</v>
      </c>
      <c r="AD14" s="28">
        <f t="shared" ref="AD14:AH14" si="8">+SUM(AD10:AD12)</f>
        <v>1368</v>
      </c>
      <c r="AE14" s="28">
        <f t="shared" si="8"/>
        <v>162</v>
      </c>
      <c r="AF14" s="28">
        <f t="shared" si="8"/>
        <v>43</v>
      </c>
      <c r="AG14" s="28">
        <f t="shared" si="8"/>
        <v>1</v>
      </c>
      <c r="AH14" s="28">
        <f t="shared" si="8"/>
        <v>1574</v>
      </c>
    </row>
    <row r="15" spans="1:34" x14ac:dyDescent="0.25">
      <c r="A15" s="44" t="s">
        <v>66</v>
      </c>
      <c r="B15" s="24"/>
      <c r="C15" s="72">
        <v>90</v>
      </c>
      <c r="D15" s="72">
        <v>86</v>
      </c>
      <c r="E15" s="72">
        <v>71</v>
      </c>
      <c r="F15" s="72">
        <v>69</v>
      </c>
      <c r="G15" s="114"/>
      <c r="H15" s="72">
        <v>72</v>
      </c>
      <c r="I15" s="72">
        <v>82</v>
      </c>
      <c r="J15" s="114"/>
      <c r="K15" s="72">
        <v>78</v>
      </c>
      <c r="L15" s="72">
        <v>78</v>
      </c>
      <c r="M15" s="114"/>
      <c r="N15" s="72">
        <v>93</v>
      </c>
      <c r="O15" s="72"/>
      <c r="P15" s="72">
        <v>84</v>
      </c>
      <c r="Q15" s="72">
        <v>83</v>
      </c>
      <c r="R15" s="114"/>
      <c r="S15" s="72"/>
      <c r="T15" s="72">
        <v>89</v>
      </c>
      <c r="U15" s="114"/>
      <c r="V15" s="72">
        <v>98</v>
      </c>
      <c r="W15" s="72">
        <v>80</v>
      </c>
      <c r="X15" s="72">
        <v>103</v>
      </c>
      <c r="Y15" s="72">
        <v>100</v>
      </c>
      <c r="Z15" s="114"/>
      <c r="AA15" s="72">
        <v>105</v>
      </c>
      <c r="AB15" s="72">
        <v>24</v>
      </c>
      <c r="AD15" s="70"/>
      <c r="AE15" s="70"/>
      <c r="AF15" s="70"/>
      <c r="AG15" s="70"/>
      <c r="AH15" s="70"/>
    </row>
    <row r="16" spans="1:34" x14ac:dyDescent="0.25">
      <c r="A16" s="45" t="s">
        <v>67</v>
      </c>
      <c r="B16" s="24"/>
      <c r="C16" s="73">
        <v>16</v>
      </c>
      <c r="D16" s="73">
        <v>16</v>
      </c>
      <c r="E16" s="73">
        <v>24</v>
      </c>
      <c r="F16" s="73">
        <v>24</v>
      </c>
      <c r="G16" s="114"/>
      <c r="H16" s="73">
        <v>13</v>
      </c>
      <c r="I16" s="73">
        <v>24</v>
      </c>
      <c r="J16" s="114"/>
      <c r="K16" s="73">
        <v>13</v>
      </c>
      <c r="L16" s="73">
        <v>27</v>
      </c>
      <c r="M16" s="114"/>
      <c r="N16" s="73">
        <v>20</v>
      </c>
      <c r="O16" s="73"/>
      <c r="P16" s="73">
        <v>25</v>
      </c>
      <c r="Q16" s="73">
        <v>24</v>
      </c>
      <c r="R16" s="114"/>
      <c r="S16" s="73"/>
      <c r="T16" s="73">
        <v>30</v>
      </c>
      <c r="U16" s="114"/>
      <c r="V16" s="73">
        <v>12</v>
      </c>
      <c r="W16" s="73">
        <v>18</v>
      </c>
      <c r="X16" s="73">
        <v>24</v>
      </c>
      <c r="Y16" s="73">
        <v>21</v>
      </c>
      <c r="Z16" s="114"/>
      <c r="AA16" s="73">
        <v>23</v>
      </c>
      <c r="AB16" s="73">
        <v>11</v>
      </c>
      <c r="AD16" s="70"/>
      <c r="AE16" s="70"/>
      <c r="AF16" s="70"/>
      <c r="AG16" s="70"/>
      <c r="AH16" s="70"/>
    </row>
    <row r="17" spans="1:34" ht="15.75" thickBot="1" x14ac:dyDescent="0.3">
      <c r="A17" s="46" t="s">
        <v>68</v>
      </c>
      <c r="B17" s="24"/>
      <c r="C17" s="74">
        <f>+'[1]Mullica Twp'!C$12</f>
        <v>0</v>
      </c>
      <c r="D17" s="74">
        <f>+'[1]Mullica Twp'!D$12</f>
        <v>0</v>
      </c>
      <c r="E17" s="74">
        <f>+'[1]Mullica Twp'!E$12</f>
        <v>1</v>
      </c>
      <c r="F17" s="74">
        <f>+'[1]Mullica Twp'!F$12</f>
        <v>1</v>
      </c>
      <c r="G17" s="114"/>
      <c r="H17" s="74">
        <f>+'[1]Mullica Twp'!H$12</f>
        <v>0</v>
      </c>
      <c r="I17" s="74">
        <f>+'[1]Mullica Twp'!I$12</f>
        <v>1</v>
      </c>
      <c r="J17" s="114"/>
      <c r="K17" s="74">
        <f>+'[1]Mullica Twp'!K$12</f>
        <v>0</v>
      </c>
      <c r="L17" s="74">
        <f>+'[1]Mullica Twp'!L$12</f>
        <v>1</v>
      </c>
      <c r="M17" s="114"/>
      <c r="N17" s="74">
        <f>+'[1]Mullica Twp'!N$12</f>
        <v>0</v>
      </c>
      <c r="O17" s="74"/>
      <c r="P17" s="74">
        <f>+'[1]Mullica Twp'!P$12</f>
        <v>1</v>
      </c>
      <c r="Q17" s="74">
        <f>+'[1]Mullica Twp'!Q$12</f>
        <v>1</v>
      </c>
      <c r="R17" s="114"/>
      <c r="S17" s="74"/>
      <c r="T17" s="74">
        <f>+'[1]Mullica Twp'!T$12</f>
        <v>1</v>
      </c>
      <c r="U17" s="114"/>
      <c r="V17" s="74">
        <f>+'[1]Mullica Twp'!V$12</f>
        <v>0</v>
      </c>
      <c r="W17" s="74">
        <f>+'[1]Mullica Twp'!W$12</f>
        <v>0</v>
      </c>
      <c r="X17" s="74">
        <f>+'[1]Mullica Twp'!X$12</f>
        <v>0</v>
      </c>
      <c r="Y17" s="74">
        <f>+'[1]Mullica Twp'!Y$12</f>
        <v>0</v>
      </c>
      <c r="Z17" s="114"/>
      <c r="AA17" s="74">
        <f>+'[1]Mullica Twp'!AA$12</f>
        <v>0</v>
      </c>
      <c r="AB17" s="74">
        <f>+'[1]Mullica Twp'!AB$12</f>
        <v>0</v>
      </c>
      <c r="AD17" s="70"/>
      <c r="AE17" s="70"/>
      <c r="AF17" s="70"/>
      <c r="AG17" s="70"/>
      <c r="AH17" s="70"/>
    </row>
    <row r="18" spans="1:34" ht="15.75" thickBot="1" x14ac:dyDescent="0.3">
      <c r="A18" s="43" t="s">
        <v>69</v>
      </c>
      <c r="B18" s="24"/>
      <c r="C18" s="28">
        <f>+SUM(C14:C17)</f>
        <v>591</v>
      </c>
      <c r="D18" s="28">
        <f t="shared" ref="D18:F18" si="9">+SUM(D14:D17)</f>
        <v>567</v>
      </c>
      <c r="E18" s="28">
        <f t="shared" si="9"/>
        <v>919</v>
      </c>
      <c r="F18" s="28">
        <f t="shared" si="9"/>
        <v>928</v>
      </c>
      <c r="H18" s="28">
        <f t="shared" ref="H18:I18" si="10">+SUM(H14:H17)</f>
        <v>512</v>
      </c>
      <c r="I18" s="28">
        <f t="shared" si="10"/>
        <v>988</v>
      </c>
      <c r="K18" s="28">
        <f t="shared" ref="K18:L18" si="11">+SUM(K14:K17)</f>
        <v>530</v>
      </c>
      <c r="L18" s="28">
        <f t="shared" si="11"/>
        <v>968</v>
      </c>
      <c r="N18" s="28">
        <f t="shared" ref="N18:Q18" si="12">+SUM(N14:N17)</f>
        <v>698</v>
      </c>
      <c r="O18" s="28">
        <f t="shared" si="12"/>
        <v>0</v>
      </c>
      <c r="P18" s="28">
        <f t="shared" si="12"/>
        <v>897</v>
      </c>
      <c r="Q18" s="28">
        <f t="shared" si="12"/>
        <v>941</v>
      </c>
      <c r="S18" s="28">
        <f t="shared" ref="S18:T18" si="13">+SUM(S14:S17)</f>
        <v>0</v>
      </c>
      <c r="T18" s="28">
        <f t="shared" si="13"/>
        <v>1067</v>
      </c>
      <c r="V18" s="28">
        <f t="shared" ref="V18:Y18" si="14">+SUM(V14:V17)</f>
        <v>666</v>
      </c>
      <c r="W18" s="28">
        <f t="shared" si="14"/>
        <v>572</v>
      </c>
      <c r="X18" s="28">
        <f t="shared" si="14"/>
        <v>768</v>
      </c>
      <c r="Y18" s="28">
        <f t="shared" si="14"/>
        <v>571</v>
      </c>
      <c r="AA18" s="28">
        <f t="shared" ref="AA18:AB18" si="15">+SUM(AA14:AA17)</f>
        <v>839</v>
      </c>
      <c r="AB18" s="28">
        <f t="shared" si="15"/>
        <v>495</v>
      </c>
      <c r="AD18" s="69"/>
      <c r="AE18" s="69"/>
      <c r="AF18" s="69"/>
      <c r="AG18" s="69"/>
      <c r="AH18" s="69"/>
    </row>
  </sheetData>
  <mergeCells count="9">
    <mergeCell ref="C2:F2"/>
    <mergeCell ref="C3:F3"/>
    <mergeCell ref="H3:I3"/>
    <mergeCell ref="K3:L3"/>
    <mergeCell ref="AA3:AB3"/>
    <mergeCell ref="N3:Q3"/>
    <mergeCell ref="S2:T2"/>
    <mergeCell ref="S3:T3"/>
    <mergeCell ref="V3:Y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7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23"/>
  <sheetViews>
    <sheetView zoomScale="75" zoomScaleNormal="75" workbookViewId="0">
      <selection activeCell="F14" sqref="F14"/>
    </sheetView>
  </sheetViews>
  <sheetFormatPr defaultRowHeight="15" x14ac:dyDescent="0.25"/>
  <cols>
    <col min="1" max="1" width="18.4257812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18" width="13.42578125" customWidth="1"/>
    <col min="19" max="19" width="1.7109375" customWidth="1"/>
    <col min="20" max="20" width="15.5703125" customWidth="1"/>
    <col min="21" max="21" width="13.42578125" customWidth="1"/>
    <col min="22" max="22" width="1.7109375" customWidth="1"/>
    <col min="23" max="25" width="13.42578125" customWidth="1"/>
    <col min="26" max="26" width="1.7109375" customWidth="1"/>
    <col min="27" max="28" width="12.140625" customWidth="1"/>
    <col min="29" max="29" width="1.7109375" customWidth="1"/>
    <col min="30" max="54" width="13.42578125" customWidth="1"/>
  </cols>
  <sheetData>
    <row r="2" spans="1:34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Q2" s="124" t="s">
        <v>117</v>
      </c>
      <c r="R2" s="124"/>
      <c r="T2" s="124" t="s">
        <v>117</v>
      </c>
      <c r="U2" s="124"/>
      <c r="W2" s="124" t="s">
        <v>136</v>
      </c>
      <c r="X2" s="124"/>
      <c r="Y2" s="124"/>
    </row>
    <row r="3" spans="1:34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112</v>
      </c>
      <c r="O3" s="124"/>
      <c r="Q3" s="124" t="s">
        <v>118</v>
      </c>
      <c r="R3" s="124"/>
      <c r="T3" s="124" t="s">
        <v>119</v>
      </c>
      <c r="U3" s="124"/>
      <c r="W3" s="124" t="s">
        <v>137</v>
      </c>
      <c r="X3" s="124"/>
      <c r="Y3" s="124"/>
      <c r="AA3" s="124" t="s">
        <v>98</v>
      </c>
      <c r="AB3" s="124"/>
    </row>
    <row r="4" spans="1:34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3"/>
      <c r="O4" s="4"/>
      <c r="Q4" s="3"/>
      <c r="R4" s="4"/>
      <c r="T4" s="3"/>
      <c r="U4" s="4"/>
      <c r="W4" s="3"/>
      <c r="X4" s="7"/>
      <c r="Y4" s="4"/>
      <c r="AA4" s="60"/>
      <c r="AB4" s="62"/>
      <c r="AD4" s="91"/>
      <c r="AE4" s="92"/>
      <c r="AF4" s="92"/>
      <c r="AG4" s="92"/>
      <c r="AH4" s="93"/>
    </row>
    <row r="5" spans="1:34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13" t="s">
        <v>481</v>
      </c>
      <c r="O5" s="14" t="s">
        <v>483</v>
      </c>
      <c r="Q5" s="13" t="s">
        <v>486</v>
      </c>
      <c r="R5" s="14" t="s">
        <v>487</v>
      </c>
      <c r="T5" s="80" t="s">
        <v>489</v>
      </c>
      <c r="U5" s="81" t="s">
        <v>491</v>
      </c>
      <c r="W5" s="80" t="s">
        <v>493</v>
      </c>
      <c r="X5" s="79" t="s">
        <v>495</v>
      </c>
      <c r="Y5" s="14" t="s">
        <v>585</v>
      </c>
      <c r="AA5" s="35"/>
      <c r="AB5" s="36"/>
      <c r="AD5" s="95" t="s">
        <v>65</v>
      </c>
      <c r="AE5" s="96" t="s">
        <v>65</v>
      </c>
      <c r="AF5" s="96" t="s">
        <v>65</v>
      </c>
      <c r="AG5" s="96" t="s">
        <v>65</v>
      </c>
      <c r="AH5" s="97" t="s">
        <v>65</v>
      </c>
    </row>
    <row r="6" spans="1:34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13" t="s">
        <v>482</v>
      </c>
      <c r="O6" s="14" t="s">
        <v>484</v>
      </c>
      <c r="Q6" s="13" t="s">
        <v>485</v>
      </c>
      <c r="R6" s="14" t="s">
        <v>488</v>
      </c>
      <c r="T6" s="13" t="s">
        <v>490</v>
      </c>
      <c r="U6" s="14" t="s">
        <v>492</v>
      </c>
      <c r="W6" s="13" t="s">
        <v>494</v>
      </c>
      <c r="X6" s="11" t="s">
        <v>496</v>
      </c>
      <c r="Y6" s="14" t="s">
        <v>586</v>
      </c>
      <c r="AA6" s="35" t="str">
        <f>+'Lead Sheet'!$AM$7</f>
        <v>Yes</v>
      </c>
      <c r="AB6" s="36" t="str">
        <f>+'Lead Sheet'!$AN$7</f>
        <v>No</v>
      </c>
      <c r="AD6" s="95" t="s">
        <v>573</v>
      </c>
      <c r="AE6" s="96" t="s">
        <v>574</v>
      </c>
      <c r="AF6" s="96" t="s">
        <v>575</v>
      </c>
      <c r="AG6" s="96" t="s">
        <v>594</v>
      </c>
      <c r="AH6" s="97" t="s">
        <v>576</v>
      </c>
    </row>
    <row r="7" spans="1:34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13" t="s">
        <v>19</v>
      </c>
      <c r="O7" s="14" t="s">
        <v>20</v>
      </c>
      <c r="Q7" s="13" t="s">
        <v>19</v>
      </c>
      <c r="R7" s="14" t="s">
        <v>20</v>
      </c>
      <c r="T7" s="13" t="s">
        <v>19</v>
      </c>
      <c r="U7" s="14" t="s">
        <v>20</v>
      </c>
      <c r="W7" s="13"/>
      <c r="X7" s="11"/>
      <c r="Y7" s="14"/>
      <c r="AA7" s="35"/>
      <c r="AB7" s="36"/>
      <c r="AD7" s="95" t="s">
        <v>578</v>
      </c>
      <c r="AE7" s="96" t="s">
        <v>579</v>
      </c>
      <c r="AF7" s="96" t="s">
        <v>578</v>
      </c>
      <c r="AG7" s="96" t="s">
        <v>578</v>
      </c>
      <c r="AH7" s="97" t="s">
        <v>578</v>
      </c>
    </row>
    <row r="8" spans="1:34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5"/>
      <c r="O8" s="6"/>
      <c r="Q8" s="5"/>
      <c r="R8" s="6"/>
      <c r="T8" s="5"/>
      <c r="U8" s="6"/>
      <c r="W8" s="5"/>
      <c r="X8" s="8"/>
      <c r="Y8" s="6"/>
      <c r="AA8" s="37"/>
      <c r="AB8" s="39"/>
      <c r="AD8" s="98"/>
      <c r="AE8" s="99"/>
      <c r="AF8" s="99"/>
      <c r="AG8" s="99"/>
      <c r="AH8" s="100"/>
    </row>
    <row r="9" spans="1:34" ht="5.0999999999999996" customHeight="1" x14ac:dyDescent="0.25">
      <c r="C9" s="34"/>
      <c r="D9" s="34"/>
      <c r="E9" s="34"/>
      <c r="F9" s="34"/>
      <c r="G9" s="34"/>
      <c r="H9" s="34"/>
      <c r="I9" s="34"/>
      <c r="J9" s="34"/>
      <c r="K9" s="34"/>
      <c r="L9" s="34"/>
      <c r="AA9" s="34"/>
      <c r="AB9" s="34"/>
      <c r="AD9" s="30"/>
      <c r="AE9" s="30"/>
      <c r="AF9" s="30"/>
      <c r="AG9" s="30"/>
      <c r="AH9" s="30"/>
    </row>
    <row r="10" spans="1:34" x14ac:dyDescent="0.25">
      <c r="A10" t="s">
        <v>473</v>
      </c>
      <c r="B10" s="56"/>
      <c r="C10" s="25">
        <v>131</v>
      </c>
      <c r="D10" s="25">
        <v>119</v>
      </c>
      <c r="E10" s="25">
        <v>107</v>
      </c>
      <c r="F10" s="25">
        <v>111</v>
      </c>
      <c r="G10" s="56"/>
      <c r="H10" s="25">
        <v>89</v>
      </c>
      <c r="I10" s="25">
        <v>145</v>
      </c>
      <c r="J10" s="56"/>
      <c r="K10" s="25">
        <v>93</v>
      </c>
      <c r="L10" s="25">
        <v>135</v>
      </c>
      <c r="M10" s="56"/>
      <c r="N10" s="25">
        <v>101</v>
      </c>
      <c r="O10" s="25">
        <v>136</v>
      </c>
      <c r="P10" s="56"/>
      <c r="Q10" s="25">
        <v>134</v>
      </c>
      <c r="R10" s="25">
        <v>101</v>
      </c>
      <c r="S10" s="56"/>
      <c r="T10" s="26"/>
      <c r="U10" s="26"/>
      <c r="V10" s="56"/>
      <c r="W10" s="25">
        <v>96</v>
      </c>
      <c r="X10" s="25">
        <v>111</v>
      </c>
      <c r="Y10" s="26">
        <v>33</v>
      </c>
      <c r="Z10" s="56"/>
      <c r="AA10" s="25">
        <v>169</v>
      </c>
      <c r="AB10" s="25">
        <v>51</v>
      </c>
      <c r="AC10" s="56"/>
      <c r="AD10" s="25">
        <v>239</v>
      </c>
      <c r="AE10" s="41">
        <v>181</v>
      </c>
      <c r="AF10" s="41">
        <v>31</v>
      </c>
      <c r="AG10" s="41">
        <f>+[1]Northfield!$AF$10</f>
        <v>1</v>
      </c>
      <c r="AH10" s="41">
        <f>+SUM(AD10:AG10)</f>
        <v>452</v>
      </c>
    </row>
    <row r="11" spans="1:34" x14ac:dyDescent="0.25">
      <c r="A11" t="s">
        <v>474</v>
      </c>
      <c r="B11" s="56"/>
      <c r="C11" s="25">
        <v>119</v>
      </c>
      <c r="D11" s="25">
        <v>102</v>
      </c>
      <c r="E11" s="25">
        <v>135</v>
      </c>
      <c r="F11" s="25">
        <v>135</v>
      </c>
      <c r="G11" s="56"/>
      <c r="H11" s="25">
        <v>71</v>
      </c>
      <c r="I11" s="25">
        <v>178</v>
      </c>
      <c r="J11" s="56"/>
      <c r="K11" s="25">
        <v>87</v>
      </c>
      <c r="L11" s="25">
        <v>157</v>
      </c>
      <c r="M11" s="56"/>
      <c r="N11" s="25">
        <v>100</v>
      </c>
      <c r="O11" s="25">
        <v>146</v>
      </c>
      <c r="P11" s="56"/>
      <c r="Q11" s="25">
        <v>111</v>
      </c>
      <c r="R11" s="25">
        <v>133</v>
      </c>
      <c r="S11" s="56"/>
      <c r="T11" s="26"/>
      <c r="U11" s="26"/>
      <c r="V11" s="56"/>
      <c r="W11" s="25">
        <v>104</v>
      </c>
      <c r="X11" s="25">
        <v>113</v>
      </c>
      <c r="Y11" s="26">
        <v>40</v>
      </c>
      <c r="Z11" s="56"/>
      <c r="AA11" s="25">
        <v>152</v>
      </c>
      <c r="AB11" s="25">
        <v>67</v>
      </c>
      <c r="AC11" s="56"/>
      <c r="AD11" s="25">
        <v>250</v>
      </c>
      <c r="AE11" s="41"/>
      <c r="AF11" s="41"/>
      <c r="AG11" s="41"/>
      <c r="AH11" s="41">
        <f t="shared" ref="AH11:AH17" si="0">+SUM(AD11:AG11)</f>
        <v>250</v>
      </c>
    </row>
    <row r="12" spans="1:34" x14ac:dyDescent="0.25">
      <c r="A12" t="s">
        <v>475</v>
      </c>
      <c r="B12" s="56"/>
      <c r="C12" s="25">
        <v>143</v>
      </c>
      <c r="D12" s="25">
        <v>128</v>
      </c>
      <c r="E12" s="25">
        <v>132</v>
      </c>
      <c r="F12" s="25">
        <v>134</v>
      </c>
      <c r="G12" s="56"/>
      <c r="H12" s="25">
        <v>101</v>
      </c>
      <c r="I12" s="25">
        <v>166</v>
      </c>
      <c r="J12" s="56"/>
      <c r="K12" s="25">
        <v>106</v>
      </c>
      <c r="L12" s="25">
        <v>161</v>
      </c>
      <c r="M12" s="56"/>
      <c r="N12" s="25">
        <v>116</v>
      </c>
      <c r="O12" s="25">
        <v>153</v>
      </c>
      <c r="P12" s="56"/>
      <c r="Q12" s="25">
        <v>135</v>
      </c>
      <c r="R12" s="25">
        <v>130</v>
      </c>
      <c r="S12" s="56"/>
      <c r="T12" s="26"/>
      <c r="U12" s="26"/>
      <c r="V12" s="56"/>
      <c r="W12" s="25">
        <v>115</v>
      </c>
      <c r="X12" s="25">
        <v>122</v>
      </c>
      <c r="Y12" s="26">
        <v>34</v>
      </c>
      <c r="Z12" s="56"/>
      <c r="AA12" s="25">
        <v>153</v>
      </c>
      <c r="AB12" s="25">
        <v>83</v>
      </c>
      <c r="AC12" s="56"/>
      <c r="AD12" s="25">
        <v>273</v>
      </c>
      <c r="AE12" s="41"/>
      <c r="AF12" s="41"/>
      <c r="AG12" s="41"/>
      <c r="AH12" s="41">
        <f t="shared" si="0"/>
        <v>273</v>
      </c>
    </row>
    <row r="13" spans="1:34" x14ac:dyDescent="0.25">
      <c r="A13" t="s">
        <v>476</v>
      </c>
      <c r="B13" s="56"/>
      <c r="C13" s="25">
        <v>128</v>
      </c>
      <c r="D13" s="25">
        <v>107</v>
      </c>
      <c r="E13" s="25">
        <v>132</v>
      </c>
      <c r="F13" s="25">
        <v>143</v>
      </c>
      <c r="G13" s="56"/>
      <c r="H13" s="25">
        <v>84</v>
      </c>
      <c r="I13" s="25">
        <v>176</v>
      </c>
      <c r="J13" s="56"/>
      <c r="K13" s="25">
        <v>90</v>
      </c>
      <c r="L13" s="25">
        <v>161</v>
      </c>
      <c r="M13" s="56"/>
      <c r="N13" s="25">
        <v>103</v>
      </c>
      <c r="O13" s="25">
        <v>155</v>
      </c>
      <c r="P13" s="56"/>
      <c r="Q13" s="25">
        <v>123</v>
      </c>
      <c r="R13" s="25">
        <v>131</v>
      </c>
      <c r="S13" s="56"/>
      <c r="T13" s="26"/>
      <c r="U13" s="26"/>
      <c r="V13" s="56"/>
      <c r="W13" s="25">
        <v>107</v>
      </c>
      <c r="X13" s="25">
        <v>111</v>
      </c>
      <c r="Y13" s="26">
        <f>26</f>
        <v>26</v>
      </c>
      <c r="Z13" s="56"/>
      <c r="AA13" s="25">
        <v>154</v>
      </c>
      <c r="AB13" s="25">
        <v>75</v>
      </c>
      <c r="AC13" s="56"/>
      <c r="AD13" s="25">
        <v>265</v>
      </c>
      <c r="AE13" s="41"/>
      <c r="AF13" s="41"/>
      <c r="AG13" s="41"/>
      <c r="AH13" s="41">
        <f t="shared" si="0"/>
        <v>265</v>
      </c>
    </row>
    <row r="14" spans="1:34" x14ac:dyDescent="0.25">
      <c r="A14" t="s">
        <v>477</v>
      </c>
      <c r="B14" s="56"/>
      <c r="C14" s="25">
        <v>137</v>
      </c>
      <c r="D14" s="25">
        <v>123</v>
      </c>
      <c r="E14" s="25">
        <v>121</v>
      </c>
      <c r="F14" s="25">
        <v>122</v>
      </c>
      <c r="G14" s="56"/>
      <c r="H14" s="25">
        <v>93</v>
      </c>
      <c r="I14" s="25">
        <v>157</v>
      </c>
      <c r="J14" s="56"/>
      <c r="K14" s="25">
        <v>98</v>
      </c>
      <c r="L14" s="25">
        <v>146</v>
      </c>
      <c r="M14" s="56"/>
      <c r="N14" s="25">
        <v>98</v>
      </c>
      <c r="O14" s="25">
        <v>149</v>
      </c>
      <c r="P14" s="56"/>
      <c r="Q14" s="26"/>
      <c r="R14" s="26"/>
      <c r="S14" s="56"/>
      <c r="T14" s="25">
        <v>113</v>
      </c>
      <c r="U14" s="25">
        <v>135</v>
      </c>
      <c r="V14" s="56"/>
      <c r="W14" s="25">
        <v>108</v>
      </c>
      <c r="X14" s="25">
        <v>98</v>
      </c>
      <c r="Y14" s="26">
        <v>26</v>
      </c>
      <c r="Z14" s="56"/>
      <c r="AA14" s="25">
        <v>138</v>
      </c>
      <c r="AB14" s="25">
        <v>87</v>
      </c>
      <c r="AC14" s="56"/>
      <c r="AD14" s="25">
        <v>256</v>
      </c>
      <c r="AE14" s="41">
        <v>174</v>
      </c>
      <c r="AF14" s="41">
        <v>30</v>
      </c>
      <c r="AG14" s="41">
        <f>+[1]Northfield!$AF$11</f>
        <v>0</v>
      </c>
      <c r="AH14" s="41">
        <f t="shared" si="0"/>
        <v>460</v>
      </c>
    </row>
    <row r="15" spans="1:34" x14ac:dyDescent="0.25">
      <c r="A15" t="s">
        <v>478</v>
      </c>
      <c r="B15" s="56"/>
      <c r="C15" s="25">
        <v>167</v>
      </c>
      <c r="D15" s="25">
        <v>137</v>
      </c>
      <c r="E15" s="25">
        <v>140</v>
      </c>
      <c r="F15" s="25">
        <v>147</v>
      </c>
      <c r="G15" s="56"/>
      <c r="H15" s="25">
        <v>84</v>
      </c>
      <c r="I15" s="25">
        <v>217</v>
      </c>
      <c r="J15" s="56"/>
      <c r="K15" s="25">
        <v>107</v>
      </c>
      <c r="L15" s="25">
        <v>178</v>
      </c>
      <c r="M15" s="56"/>
      <c r="N15" s="25">
        <v>128</v>
      </c>
      <c r="O15" s="25">
        <v>172</v>
      </c>
      <c r="P15" s="56"/>
      <c r="Q15" s="26"/>
      <c r="R15" s="26"/>
      <c r="S15" s="56"/>
      <c r="T15" s="25">
        <v>129</v>
      </c>
      <c r="U15" s="25">
        <v>164</v>
      </c>
      <c r="V15" s="56"/>
      <c r="W15" s="25">
        <v>146</v>
      </c>
      <c r="X15" s="25">
        <v>155</v>
      </c>
      <c r="Y15" s="26">
        <f>18</f>
        <v>18</v>
      </c>
      <c r="Z15" s="56"/>
      <c r="AA15" s="25">
        <v>179</v>
      </c>
      <c r="AB15" s="25">
        <v>91</v>
      </c>
      <c r="AC15" s="56"/>
      <c r="AD15" s="25">
        <v>309</v>
      </c>
      <c r="AE15" s="41"/>
      <c r="AF15" s="41"/>
      <c r="AG15" s="41"/>
      <c r="AH15" s="41">
        <f t="shared" si="0"/>
        <v>309</v>
      </c>
    </row>
    <row r="16" spans="1:34" x14ac:dyDescent="0.25">
      <c r="A16" t="s">
        <v>479</v>
      </c>
      <c r="B16" s="56"/>
      <c r="C16" s="25">
        <v>154</v>
      </c>
      <c r="D16" s="25">
        <v>135</v>
      </c>
      <c r="E16" s="25">
        <v>189</v>
      </c>
      <c r="F16" s="25">
        <v>198</v>
      </c>
      <c r="G16" s="56"/>
      <c r="H16" s="25">
        <v>78</v>
      </c>
      <c r="I16" s="25">
        <v>262</v>
      </c>
      <c r="J16" s="56"/>
      <c r="K16" s="25">
        <v>102</v>
      </c>
      <c r="L16" s="25">
        <v>230</v>
      </c>
      <c r="M16" s="56"/>
      <c r="N16" s="25">
        <v>125</v>
      </c>
      <c r="O16" s="25">
        <v>212</v>
      </c>
      <c r="P16" s="56"/>
      <c r="Q16" s="26"/>
      <c r="R16" s="26"/>
      <c r="S16" s="56"/>
      <c r="T16" s="25">
        <v>101</v>
      </c>
      <c r="U16" s="25">
        <v>236</v>
      </c>
      <c r="V16" s="56"/>
      <c r="W16" s="25">
        <v>170</v>
      </c>
      <c r="X16" s="25">
        <v>178</v>
      </c>
      <c r="Y16" s="26">
        <v>40</v>
      </c>
      <c r="Z16" s="56"/>
      <c r="AA16" s="25">
        <v>202</v>
      </c>
      <c r="AB16" s="25">
        <v>99</v>
      </c>
      <c r="AC16" s="56"/>
      <c r="AD16" s="25">
        <v>345</v>
      </c>
      <c r="AE16" s="41"/>
      <c r="AF16" s="41"/>
      <c r="AG16" s="41"/>
      <c r="AH16" s="41">
        <f t="shared" si="0"/>
        <v>345</v>
      </c>
    </row>
    <row r="17" spans="1:34" x14ac:dyDescent="0.25">
      <c r="A17" t="s">
        <v>480</v>
      </c>
      <c r="B17" s="56"/>
      <c r="C17" s="25">
        <v>123</v>
      </c>
      <c r="D17" s="25">
        <v>108</v>
      </c>
      <c r="E17" s="25">
        <v>86</v>
      </c>
      <c r="F17" s="25">
        <v>94</v>
      </c>
      <c r="G17" s="56"/>
      <c r="H17" s="25">
        <v>84</v>
      </c>
      <c r="I17" s="25">
        <v>122</v>
      </c>
      <c r="J17" s="56"/>
      <c r="K17" s="25">
        <v>95</v>
      </c>
      <c r="L17" s="25">
        <v>111</v>
      </c>
      <c r="M17" s="56"/>
      <c r="N17" s="25">
        <v>101</v>
      </c>
      <c r="O17" s="25">
        <v>107</v>
      </c>
      <c r="P17" s="56"/>
      <c r="Q17" s="26"/>
      <c r="R17" s="26"/>
      <c r="S17" s="56"/>
      <c r="T17" s="25">
        <v>113</v>
      </c>
      <c r="U17" s="25">
        <v>93</v>
      </c>
      <c r="V17" s="56"/>
      <c r="W17" s="25">
        <v>91</v>
      </c>
      <c r="X17" s="25">
        <v>90</v>
      </c>
      <c r="Y17" s="26">
        <f>13</f>
        <v>13</v>
      </c>
      <c r="Z17" s="56"/>
      <c r="AA17" s="25">
        <v>96</v>
      </c>
      <c r="AB17" s="25">
        <v>58</v>
      </c>
      <c r="AC17" s="56"/>
      <c r="AD17" s="25">
        <v>213</v>
      </c>
      <c r="AE17" s="41"/>
      <c r="AF17" s="41"/>
      <c r="AG17" s="41"/>
      <c r="AH17" s="41">
        <f t="shared" si="0"/>
        <v>213</v>
      </c>
    </row>
    <row r="18" spans="1:34" ht="15.75" thickBot="1" x14ac:dyDescent="0.3"/>
    <row r="19" spans="1:34" ht="15.75" thickBot="1" x14ac:dyDescent="0.3">
      <c r="A19" s="43" t="s">
        <v>65</v>
      </c>
      <c r="B19" s="24"/>
      <c r="C19" s="28">
        <f>+SUM(C10:C17)</f>
        <v>1102</v>
      </c>
      <c r="D19" s="28">
        <f>+SUM(D10:D17)</f>
        <v>959</v>
      </c>
      <c r="E19" s="28">
        <f>+SUM(E10:E17)</f>
        <v>1042</v>
      </c>
      <c r="F19" s="28">
        <f>+SUM(F10:F17)</f>
        <v>1084</v>
      </c>
      <c r="H19" s="28">
        <f>+SUM(H10:H17)</f>
        <v>684</v>
      </c>
      <c r="I19" s="28">
        <f>+SUM(I10:I17)</f>
        <v>1423</v>
      </c>
      <c r="K19" s="28">
        <f>+SUM(K10:K17)</f>
        <v>778</v>
      </c>
      <c r="L19" s="28">
        <f>+SUM(L10:L17)</f>
        <v>1279</v>
      </c>
      <c r="N19" s="28">
        <f t="shared" ref="N19:O19" si="1">+SUM(N10:N17)</f>
        <v>872</v>
      </c>
      <c r="O19" s="28">
        <f t="shared" si="1"/>
        <v>1230</v>
      </c>
      <c r="Q19" s="28">
        <f t="shared" ref="Q19:R19" si="2">+SUM(Q10:Q17)</f>
        <v>503</v>
      </c>
      <c r="R19" s="28">
        <f t="shared" si="2"/>
        <v>495</v>
      </c>
      <c r="T19" s="28">
        <f t="shared" ref="T19:U19" si="3">+SUM(T10:T17)</f>
        <v>456</v>
      </c>
      <c r="U19" s="28">
        <f t="shared" si="3"/>
        <v>628</v>
      </c>
      <c r="W19" s="28">
        <f t="shared" ref="W19:Y19" si="4">+SUM(W10:W17)</f>
        <v>937</v>
      </c>
      <c r="X19" s="28">
        <f t="shared" si="4"/>
        <v>978</v>
      </c>
      <c r="Y19" s="28">
        <f t="shared" si="4"/>
        <v>230</v>
      </c>
      <c r="AA19" s="28">
        <f>+SUM(AA10:AA17)</f>
        <v>1243</v>
      </c>
      <c r="AB19" s="28">
        <f>+SUM(AB10:AB17)</f>
        <v>611</v>
      </c>
      <c r="AD19" s="28">
        <f>+SUM(AD10:AD17)</f>
        <v>2150</v>
      </c>
      <c r="AE19" s="28">
        <f>+SUM(AE10:AE17)</f>
        <v>355</v>
      </c>
      <c r="AF19" s="28">
        <f>+SUM(AF10:AF17)</f>
        <v>61</v>
      </c>
      <c r="AG19" s="28">
        <f>+SUM(AG10:AG17)</f>
        <v>1</v>
      </c>
      <c r="AH19" s="28">
        <f>+SUM(AH10:AH17)</f>
        <v>2567</v>
      </c>
    </row>
    <row r="20" spans="1:34" x14ac:dyDescent="0.25">
      <c r="A20" s="44" t="s">
        <v>66</v>
      </c>
      <c r="B20" s="24"/>
      <c r="C20" s="72">
        <v>236</v>
      </c>
      <c r="D20" s="72">
        <v>201</v>
      </c>
      <c r="E20" s="72">
        <v>122</v>
      </c>
      <c r="F20" s="72">
        <v>135</v>
      </c>
      <c r="G20" s="114"/>
      <c r="H20" s="72">
        <v>132</v>
      </c>
      <c r="I20" s="72">
        <v>210</v>
      </c>
      <c r="J20" s="114"/>
      <c r="K20" s="72">
        <v>148</v>
      </c>
      <c r="L20" s="72">
        <v>194</v>
      </c>
      <c r="M20" s="114"/>
      <c r="N20" s="72">
        <v>154</v>
      </c>
      <c r="O20" s="72">
        <v>188</v>
      </c>
      <c r="P20" s="114"/>
      <c r="Q20" s="72">
        <v>101</v>
      </c>
      <c r="R20" s="72">
        <v>71</v>
      </c>
      <c r="S20" s="114"/>
      <c r="T20" s="72">
        <v>78</v>
      </c>
      <c r="U20" s="72">
        <v>91</v>
      </c>
      <c r="V20" s="114"/>
      <c r="W20" s="72">
        <v>220</v>
      </c>
      <c r="X20" s="72">
        <v>224</v>
      </c>
      <c r="Y20" s="72">
        <f>1+1</f>
        <v>2</v>
      </c>
      <c r="Z20" s="114"/>
      <c r="AA20" s="72">
        <v>258</v>
      </c>
      <c r="AB20" s="72">
        <v>50</v>
      </c>
      <c r="AD20" s="70"/>
      <c r="AE20" s="70"/>
      <c r="AF20" s="70"/>
      <c r="AG20" s="70"/>
      <c r="AH20" s="70"/>
    </row>
    <row r="21" spans="1:34" x14ac:dyDescent="0.25">
      <c r="A21" s="45" t="s">
        <v>67</v>
      </c>
      <c r="B21" s="24"/>
      <c r="C21" s="73">
        <v>30</v>
      </c>
      <c r="D21" s="73">
        <v>27</v>
      </c>
      <c r="E21" s="73">
        <v>27</v>
      </c>
      <c r="F21" s="73">
        <v>27</v>
      </c>
      <c r="G21" s="114"/>
      <c r="H21" s="73">
        <v>24</v>
      </c>
      <c r="I21" s="73">
        <v>33</v>
      </c>
      <c r="J21" s="114"/>
      <c r="K21" s="73">
        <v>24</v>
      </c>
      <c r="L21" s="73">
        <v>31</v>
      </c>
      <c r="M21" s="114" t="s">
        <v>590</v>
      </c>
      <c r="N21" s="73">
        <v>30</v>
      </c>
      <c r="O21" s="73">
        <v>27</v>
      </c>
      <c r="P21" s="114"/>
      <c r="Q21" s="73">
        <v>18</v>
      </c>
      <c r="R21" s="73">
        <v>13</v>
      </c>
      <c r="S21" s="114"/>
      <c r="T21" s="73">
        <v>10</v>
      </c>
      <c r="U21" s="73">
        <v>18</v>
      </c>
      <c r="V21" s="114"/>
      <c r="W21" s="73">
        <v>28</v>
      </c>
      <c r="X21" s="73">
        <v>27</v>
      </c>
      <c r="Y21" s="73">
        <f>4+4</f>
        <v>8</v>
      </c>
      <c r="Z21" s="114"/>
      <c r="AA21" s="73">
        <v>28</v>
      </c>
      <c r="AB21" s="73">
        <v>18</v>
      </c>
      <c r="AD21" s="70"/>
      <c r="AE21" s="70"/>
      <c r="AF21" s="70"/>
      <c r="AG21" s="70"/>
      <c r="AH21" s="70"/>
    </row>
    <row r="22" spans="1:34" ht="15.75" thickBot="1" x14ac:dyDescent="0.3">
      <c r="A22" s="46" t="s">
        <v>68</v>
      </c>
      <c r="B22" s="24"/>
      <c r="C22" s="74">
        <f>+[1]Northfield!C$13</f>
        <v>1</v>
      </c>
      <c r="D22" s="74">
        <f>+[1]Northfield!D$13</f>
        <v>1</v>
      </c>
      <c r="E22" s="74">
        <f>+[1]Northfield!E$13</f>
        <v>0</v>
      </c>
      <c r="F22" s="74">
        <f>+[1]Northfield!F$13</f>
        <v>0</v>
      </c>
      <c r="G22" s="114"/>
      <c r="H22" s="74">
        <f>+[1]Northfield!H$13</f>
        <v>1</v>
      </c>
      <c r="I22" s="74">
        <f>+[1]Northfield!I$13</f>
        <v>0</v>
      </c>
      <c r="J22" s="114"/>
      <c r="K22" s="74">
        <f>+[1]Northfield!K$13</f>
        <v>1</v>
      </c>
      <c r="L22" s="74">
        <f>+[1]Northfield!L$13</f>
        <v>0</v>
      </c>
      <c r="M22" s="114"/>
      <c r="N22" s="74">
        <f>+[1]Northfield!N$13</f>
        <v>1</v>
      </c>
      <c r="O22" s="74">
        <f>+[1]Northfield!O$13</f>
        <v>0</v>
      </c>
      <c r="P22" s="114"/>
      <c r="Q22" s="74">
        <f>+[1]Northfield!Q$13</f>
        <v>1</v>
      </c>
      <c r="R22" s="74">
        <f>+[1]Northfield!R$13</f>
        <v>0</v>
      </c>
      <c r="S22" s="114"/>
      <c r="T22" s="74">
        <f>+[1]Northfield!T$13</f>
        <v>0</v>
      </c>
      <c r="U22" s="74">
        <f>+[1]Northfield!U$13</f>
        <v>0</v>
      </c>
      <c r="V22" s="114"/>
      <c r="W22" s="74">
        <f>+[1]Northfield!W$13</f>
        <v>0</v>
      </c>
      <c r="X22" s="74">
        <f>+[1]Northfield!X$13</f>
        <v>0</v>
      </c>
      <c r="Y22" s="74">
        <f>+[1]Northfield!Y$13</f>
        <v>0</v>
      </c>
      <c r="Z22" s="114"/>
      <c r="AA22" s="74">
        <f>+[1]Northfield!AA$13</f>
        <v>1</v>
      </c>
      <c r="AB22" s="74">
        <f>+[1]Northfield!AB$13</f>
        <v>0</v>
      </c>
      <c r="AD22" s="70"/>
      <c r="AE22" s="70"/>
      <c r="AF22" s="70"/>
      <c r="AG22" s="70"/>
      <c r="AH22" s="70"/>
    </row>
    <row r="23" spans="1:34" ht="15.75" thickBot="1" x14ac:dyDescent="0.3">
      <c r="A23" s="43" t="s">
        <v>69</v>
      </c>
      <c r="B23" s="24"/>
      <c r="C23" s="28">
        <f>+SUM(C19:C22)</f>
        <v>1369</v>
      </c>
      <c r="D23" s="28">
        <f t="shared" ref="D23:F23" si="5">+SUM(D19:D22)</f>
        <v>1188</v>
      </c>
      <c r="E23" s="28">
        <f t="shared" si="5"/>
        <v>1191</v>
      </c>
      <c r="F23" s="28">
        <f t="shared" si="5"/>
        <v>1246</v>
      </c>
      <c r="H23" s="28">
        <f t="shared" ref="H23:I23" si="6">+SUM(H19:H22)</f>
        <v>841</v>
      </c>
      <c r="I23" s="28">
        <f t="shared" si="6"/>
        <v>1666</v>
      </c>
      <c r="K23" s="28">
        <f t="shared" ref="K23:L23" si="7">+SUM(K19:K22)</f>
        <v>951</v>
      </c>
      <c r="L23" s="28">
        <f t="shared" si="7"/>
        <v>1504</v>
      </c>
      <c r="N23" s="28">
        <f t="shared" ref="N23" si="8">+SUM(N19:N22)</f>
        <v>1057</v>
      </c>
      <c r="O23" s="28">
        <f t="shared" ref="O23" si="9">+SUM(O19:O22)</f>
        <v>1445</v>
      </c>
      <c r="Q23" s="28">
        <f t="shared" ref="Q23" si="10">+SUM(Q19:Q22)</f>
        <v>623</v>
      </c>
      <c r="R23" s="28">
        <f t="shared" ref="R23" si="11">+SUM(R19:R22)</f>
        <v>579</v>
      </c>
      <c r="T23" s="28">
        <f t="shared" ref="T23" si="12">+SUM(T19:T22)</f>
        <v>544</v>
      </c>
      <c r="U23" s="28">
        <f t="shared" ref="U23" si="13">+SUM(U19:U22)</f>
        <v>737</v>
      </c>
      <c r="W23" s="28">
        <f t="shared" ref="W23" si="14">+SUM(W19:W22)</f>
        <v>1185</v>
      </c>
      <c r="X23" s="28">
        <f t="shared" ref="X23" si="15">+SUM(X19:X22)</f>
        <v>1229</v>
      </c>
      <c r="Y23" s="28">
        <f t="shared" ref="Y23" si="16">+SUM(Y19:Y22)</f>
        <v>240</v>
      </c>
      <c r="AA23" s="28">
        <f t="shared" ref="AA23:AB23" si="17">+SUM(AA19:AA22)</f>
        <v>1530</v>
      </c>
      <c r="AB23" s="28">
        <f t="shared" si="17"/>
        <v>679</v>
      </c>
      <c r="AD23" s="69"/>
      <c r="AE23" s="69"/>
      <c r="AF23" s="69"/>
      <c r="AG23" s="69"/>
      <c r="AH23" s="69"/>
    </row>
  </sheetData>
  <mergeCells count="12">
    <mergeCell ref="C2:F2"/>
    <mergeCell ref="C3:F3"/>
    <mergeCell ref="H3:I3"/>
    <mergeCell ref="K3:L3"/>
    <mergeCell ref="AA3:AB3"/>
    <mergeCell ref="N3:O3"/>
    <mergeCell ref="Q3:R3"/>
    <mergeCell ref="Q2:R2"/>
    <mergeCell ref="T2:U2"/>
    <mergeCell ref="T3:U3"/>
    <mergeCell ref="W2:Y2"/>
    <mergeCell ref="W3:Y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3"/>
  <sheetViews>
    <sheetView zoomScale="75" zoomScaleNormal="75" workbookViewId="0">
      <selection activeCell="F14" sqref="F14"/>
    </sheetView>
  </sheetViews>
  <sheetFormatPr defaultRowHeight="15" x14ac:dyDescent="0.25"/>
  <cols>
    <col min="1" max="1" width="17.7109375" style="24" bestFit="1" customWidth="1"/>
    <col min="2" max="2" width="1.7109375" style="24" customWidth="1"/>
    <col min="3" max="6" width="12.140625" style="24" customWidth="1"/>
    <col min="7" max="7" width="1.7109375" style="24" customWidth="1"/>
    <col min="8" max="9" width="12.140625" style="24" customWidth="1"/>
    <col min="10" max="10" width="1.7109375" style="24" customWidth="1"/>
    <col min="11" max="12" width="12.140625" style="24" customWidth="1"/>
    <col min="13" max="13" width="1.7109375" style="24" customWidth="1"/>
    <col min="14" max="15" width="13.42578125" style="24" customWidth="1"/>
    <col min="16" max="16" width="1.7109375" style="24" customWidth="1"/>
    <col min="17" max="18" width="13.5703125" style="24" customWidth="1"/>
    <col min="19" max="19" width="1.7109375" style="24" customWidth="1"/>
    <col min="20" max="21" width="13.5703125" style="24" customWidth="1"/>
    <col min="22" max="22" width="1.7109375" style="24" customWidth="1"/>
    <col min="23" max="24" width="13.5703125" style="24" customWidth="1"/>
    <col min="25" max="25" width="1.7109375" style="24" customWidth="1"/>
    <col min="26" max="27" width="13.5703125" style="24" customWidth="1"/>
    <col min="28" max="28" width="1.7109375" style="24" customWidth="1"/>
    <col min="29" max="31" width="13.5703125" style="24" customWidth="1"/>
    <col min="32" max="32" width="1.7109375" style="24" customWidth="1"/>
    <col min="33" max="34" width="13.5703125" style="24" customWidth="1"/>
    <col min="35" max="35" width="1.7109375" style="24" customWidth="1"/>
    <col min="36" max="36" width="10.140625" style="24" bestFit="1" customWidth="1"/>
    <col min="37" max="37" width="9.42578125" style="24" bestFit="1" customWidth="1"/>
    <col min="38" max="38" width="13" style="24" bestFit="1" customWidth="1"/>
    <col min="39" max="39" width="11.140625" style="24" bestFit="1" customWidth="1"/>
    <col min="40" max="40" width="9.7109375" style="24" customWidth="1"/>
    <col min="41" max="49" width="13.5703125" style="24" customWidth="1"/>
    <col min="50" max="16384" width="9.140625" style="24"/>
  </cols>
  <sheetData>
    <row r="2" spans="1:40" s="12" customFormat="1" x14ac:dyDescent="0.25">
      <c r="C2" s="124" t="s">
        <v>17</v>
      </c>
      <c r="D2" s="124"/>
      <c r="E2" s="124"/>
      <c r="F2" s="124"/>
      <c r="Q2" s="126" t="s">
        <v>112</v>
      </c>
      <c r="R2" s="126"/>
      <c r="T2" s="124" t="s">
        <v>117</v>
      </c>
      <c r="U2" s="124"/>
      <c r="W2" s="124" t="s">
        <v>117</v>
      </c>
      <c r="X2" s="124"/>
      <c r="Z2" s="124" t="s">
        <v>117</v>
      </c>
      <c r="AA2" s="124"/>
      <c r="AC2" s="124" t="s">
        <v>136</v>
      </c>
      <c r="AD2" s="124"/>
      <c r="AE2" s="124"/>
    </row>
    <row r="3" spans="1:40" s="12" customFormat="1" ht="15.75" thickBot="1" x14ac:dyDescent="0.3">
      <c r="C3" s="124" t="s">
        <v>29</v>
      </c>
      <c r="D3" s="124"/>
      <c r="E3" s="124"/>
      <c r="F3" s="124"/>
      <c r="H3" s="124" t="s">
        <v>82</v>
      </c>
      <c r="I3" s="124"/>
      <c r="K3" s="124" t="s">
        <v>87</v>
      </c>
      <c r="L3" s="124"/>
      <c r="N3" s="124" t="s">
        <v>93</v>
      </c>
      <c r="O3" s="124"/>
      <c r="Q3" s="126" t="s">
        <v>129</v>
      </c>
      <c r="R3" s="126"/>
      <c r="T3" s="126" t="s">
        <v>118</v>
      </c>
      <c r="U3" s="126"/>
      <c r="W3" s="126" t="s">
        <v>119</v>
      </c>
      <c r="X3" s="126"/>
      <c r="Z3" s="126" t="s">
        <v>128</v>
      </c>
      <c r="AA3" s="126"/>
      <c r="AC3" s="124" t="s">
        <v>137</v>
      </c>
      <c r="AD3" s="124"/>
      <c r="AE3" s="124"/>
      <c r="AG3" s="124" t="s">
        <v>98</v>
      </c>
      <c r="AH3" s="124"/>
    </row>
    <row r="4" spans="1:40" s="12" customFormat="1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M4" s="55"/>
      <c r="N4" s="67"/>
      <c r="O4" s="68"/>
      <c r="P4" s="55"/>
      <c r="Q4" s="60"/>
      <c r="R4" s="62"/>
      <c r="S4" s="55"/>
      <c r="T4" s="60"/>
      <c r="U4" s="62"/>
      <c r="V4" s="55"/>
      <c r="W4" s="60"/>
      <c r="X4" s="62"/>
      <c r="Y4" s="55"/>
      <c r="Z4" s="60"/>
      <c r="AA4" s="62"/>
      <c r="AB4" s="55"/>
      <c r="AC4" s="60"/>
      <c r="AD4" s="61"/>
      <c r="AE4" s="62"/>
      <c r="AF4" s="55"/>
      <c r="AG4" s="60"/>
      <c r="AH4" s="62"/>
      <c r="AJ4" s="91"/>
      <c r="AK4" s="92"/>
      <c r="AL4" s="92"/>
      <c r="AM4" s="92"/>
      <c r="AN4" s="93"/>
    </row>
    <row r="5" spans="1:40" s="30" customFormat="1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M5" s="34"/>
      <c r="N5" s="35" t="str">
        <f>+'Lead Sheet'!AJ6</f>
        <v xml:space="preserve">Steve </v>
      </c>
      <c r="O5" s="36" t="str">
        <f>+'Lead Sheet'!AK6</f>
        <v xml:space="preserve">Rich </v>
      </c>
      <c r="P5" s="34"/>
      <c r="Q5" s="35" t="s">
        <v>110</v>
      </c>
      <c r="R5" s="36" t="s">
        <v>109</v>
      </c>
      <c r="S5" s="34"/>
      <c r="T5" s="35" t="s">
        <v>114</v>
      </c>
      <c r="U5" s="36" t="s">
        <v>115</v>
      </c>
      <c r="V5" s="34"/>
      <c r="W5" s="35" t="s">
        <v>123</v>
      </c>
      <c r="X5" s="36" t="s">
        <v>122</v>
      </c>
      <c r="Y5" s="34"/>
      <c r="Z5" s="35" t="s">
        <v>126</v>
      </c>
      <c r="AA5" s="36" t="s">
        <v>127</v>
      </c>
      <c r="AB5" s="34"/>
      <c r="AC5" s="35" t="s">
        <v>131</v>
      </c>
      <c r="AD5" s="34" t="s">
        <v>132</v>
      </c>
      <c r="AE5" s="36" t="s">
        <v>135</v>
      </c>
      <c r="AF5" s="34"/>
      <c r="AG5" s="35"/>
      <c r="AH5" s="36"/>
      <c r="AJ5" s="95" t="s">
        <v>65</v>
      </c>
      <c r="AK5" s="96" t="s">
        <v>65</v>
      </c>
      <c r="AL5" s="96" t="s">
        <v>65</v>
      </c>
      <c r="AM5" s="96" t="s">
        <v>65</v>
      </c>
      <c r="AN5" s="97" t="s">
        <v>65</v>
      </c>
    </row>
    <row r="6" spans="1:40" s="30" customFormat="1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M6" s="34"/>
      <c r="N6" s="35" t="str">
        <f>+'Lead Sheet'!AJ7</f>
        <v>Light</v>
      </c>
      <c r="O6" s="36" t="str">
        <f>+'Lead Sheet'!AK7</f>
        <v>Dase</v>
      </c>
      <c r="P6" s="34"/>
      <c r="Q6" s="35" t="s">
        <v>111</v>
      </c>
      <c r="R6" s="36" t="s">
        <v>108</v>
      </c>
      <c r="S6" s="34"/>
      <c r="T6" s="35" t="s">
        <v>113</v>
      </c>
      <c r="U6" s="36" t="s">
        <v>116</v>
      </c>
      <c r="V6" s="34"/>
      <c r="W6" s="35" t="s">
        <v>120</v>
      </c>
      <c r="X6" s="36" t="s">
        <v>121</v>
      </c>
      <c r="Y6" s="34"/>
      <c r="Z6" s="35" t="s">
        <v>124</v>
      </c>
      <c r="AA6" s="36" t="s">
        <v>125</v>
      </c>
      <c r="AB6" s="34"/>
      <c r="AC6" s="35" t="s">
        <v>130</v>
      </c>
      <c r="AD6" s="34" t="s">
        <v>133</v>
      </c>
      <c r="AE6" s="36" t="s">
        <v>134</v>
      </c>
      <c r="AF6" s="34"/>
      <c r="AG6" s="35" t="str">
        <f>+'Lead Sheet'!$AM$7</f>
        <v>Yes</v>
      </c>
      <c r="AH6" s="36" t="str">
        <f>+'Lead Sheet'!$AN$7</f>
        <v>No</v>
      </c>
      <c r="AJ6" s="95" t="s">
        <v>573</v>
      </c>
      <c r="AK6" s="96" t="s">
        <v>574</v>
      </c>
      <c r="AL6" s="96" t="s">
        <v>575</v>
      </c>
      <c r="AM6" s="96" t="s">
        <v>594</v>
      </c>
      <c r="AN6" s="97" t="s">
        <v>576</v>
      </c>
    </row>
    <row r="7" spans="1:40" s="30" customFormat="1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M7" s="34"/>
      <c r="N7" s="35" t="str">
        <f>+'Lead Sheet'!AJ8</f>
        <v>Democratic</v>
      </c>
      <c r="O7" s="36" t="str">
        <f>+'Lead Sheet'!AK8</f>
        <v>Republican</v>
      </c>
      <c r="P7" s="34"/>
      <c r="Q7" s="35" t="s">
        <v>19</v>
      </c>
      <c r="R7" s="36" t="s">
        <v>20</v>
      </c>
      <c r="S7" s="34"/>
      <c r="T7" s="35" t="s">
        <v>19</v>
      </c>
      <c r="U7" s="36" t="s">
        <v>20</v>
      </c>
      <c r="V7" s="34"/>
      <c r="W7" s="35" t="s">
        <v>19</v>
      </c>
      <c r="X7" s="36" t="s">
        <v>20</v>
      </c>
      <c r="Y7" s="34"/>
      <c r="Z7" s="35" t="s">
        <v>19</v>
      </c>
      <c r="AA7" s="36" t="s">
        <v>20</v>
      </c>
      <c r="AB7" s="34"/>
      <c r="AC7" s="35"/>
      <c r="AD7" s="34"/>
      <c r="AE7" s="36"/>
      <c r="AF7" s="34"/>
      <c r="AG7" s="35"/>
      <c r="AH7" s="36"/>
      <c r="AJ7" s="95" t="s">
        <v>578</v>
      </c>
      <c r="AK7" s="96" t="s">
        <v>579</v>
      </c>
      <c r="AL7" s="96" t="s">
        <v>578</v>
      </c>
      <c r="AM7" s="96" t="s">
        <v>578</v>
      </c>
      <c r="AN7" s="97" t="s">
        <v>578</v>
      </c>
    </row>
    <row r="8" spans="1:40" s="30" customFormat="1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M8" s="34"/>
      <c r="N8" s="37"/>
      <c r="O8" s="39"/>
      <c r="P8" s="34"/>
      <c r="Q8" s="37"/>
      <c r="R8" s="39"/>
      <c r="S8" s="34"/>
      <c r="T8" s="37"/>
      <c r="U8" s="39"/>
      <c r="V8" s="34"/>
      <c r="W8" s="37"/>
      <c r="X8" s="39"/>
      <c r="Y8" s="34"/>
      <c r="Z8" s="37"/>
      <c r="AA8" s="39"/>
      <c r="AB8" s="34"/>
      <c r="AC8" s="37"/>
      <c r="AD8" s="38"/>
      <c r="AE8" s="39"/>
      <c r="AF8" s="34"/>
      <c r="AG8" s="37"/>
      <c r="AH8" s="39"/>
      <c r="AJ8" s="98"/>
      <c r="AK8" s="99"/>
      <c r="AL8" s="99"/>
      <c r="AM8" s="99"/>
      <c r="AN8" s="100"/>
    </row>
    <row r="9" spans="1:40" s="30" customFormat="1" ht="5.0999999999999996" customHeight="1" x14ac:dyDescent="0.25"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40" x14ac:dyDescent="0.25">
      <c r="A10" s="24" t="s">
        <v>101</v>
      </c>
      <c r="C10" s="25">
        <v>131</v>
      </c>
      <c r="D10" s="25">
        <v>123</v>
      </c>
      <c r="E10" s="25">
        <v>213</v>
      </c>
      <c r="F10" s="25">
        <v>211</v>
      </c>
      <c r="G10" s="30"/>
      <c r="H10" s="25">
        <v>93</v>
      </c>
      <c r="I10" s="25">
        <v>242</v>
      </c>
      <c r="J10" s="30"/>
      <c r="K10" s="25">
        <v>114</v>
      </c>
      <c r="L10" s="25">
        <v>215</v>
      </c>
      <c r="M10" s="30"/>
      <c r="N10" s="25">
        <v>149</v>
      </c>
      <c r="O10" s="25">
        <v>182</v>
      </c>
      <c r="P10" s="30"/>
      <c r="Q10" s="25">
        <v>159</v>
      </c>
      <c r="R10" s="25">
        <v>172</v>
      </c>
      <c r="S10" s="30"/>
      <c r="T10" s="25">
        <v>150</v>
      </c>
      <c r="U10" s="25">
        <v>182</v>
      </c>
      <c r="V10" s="30"/>
      <c r="W10" s="40"/>
      <c r="X10" s="40"/>
      <c r="Y10" s="30"/>
      <c r="Z10" s="40"/>
      <c r="AA10" s="40"/>
      <c r="AC10" s="25">
        <v>176</v>
      </c>
      <c r="AD10" s="25">
        <v>170</v>
      </c>
      <c r="AE10" s="25">
        <v>168</v>
      </c>
      <c r="AG10" s="25">
        <v>216</v>
      </c>
      <c r="AH10" s="25">
        <v>97</v>
      </c>
      <c r="AJ10" s="25">
        <v>344</v>
      </c>
      <c r="AK10" s="41">
        <v>165</v>
      </c>
      <c r="AL10" s="41">
        <v>25</v>
      </c>
      <c r="AM10" s="41">
        <f>+[1]Abescon!$AL$10+[2]Abescon!$AL$10</f>
        <v>3</v>
      </c>
      <c r="AN10" s="41">
        <f>+SUM(AJ10:AM10)</f>
        <v>537</v>
      </c>
    </row>
    <row r="11" spans="1:40" x14ac:dyDescent="0.25">
      <c r="A11" s="24" t="s">
        <v>102</v>
      </c>
      <c r="C11" s="25">
        <v>178</v>
      </c>
      <c r="D11" s="25">
        <v>166</v>
      </c>
      <c r="E11" s="25">
        <v>183</v>
      </c>
      <c r="F11" s="25">
        <v>180</v>
      </c>
      <c r="G11" s="30"/>
      <c r="H11" s="25">
        <v>137</v>
      </c>
      <c r="I11" s="25">
        <v>219</v>
      </c>
      <c r="J11" s="30"/>
      <c r="K11" s="25">
        <v>150</v>
      </c>
      <c r="L11" s="25">
        <v>200</v>
      </c>
      <c r="M11" s="30"/>
      <c r="N11" s="25">
        <v>190</v>
      </c>
      <c r="O11" s="25">
        <v>168</v>
      </c>
      <c r="P11" s="30"/>
      <c r="Q11" s="25">
        <v>186</v>
      </c>
      <c r="R11" s="25">
        <v>176</v>
      </c>
      <c r="S11" s="30"/>
      <c r="T11" s="25">
        <v>178</v>
      </c>
      <c r="U11" s="25">
        <v>178</v>
      </c>
      <c r="V11" s="30"/>
      <c r="W11" s="40"/>
      <c r="X11" s="40"/>
      <c r="Y11" s="30"/>
      <c r="Z11" s="40"/>
      <c r="AA11" s="40"/>
      <c r="AC11" s="25">
        <v>166</v>
      </c>
      <c r="AD11" s="25">
        <v>165</v>
      </c>
      <c r="AE11" s="25">
        <v>156</v>
      </c>
      <c r="AG11" s="25">
        <v>232</v>
      </c>
      <c r="AH11" s="25">
        <v>80</v>
      </c>
      <c r="AJ11" s="25">
        <v>369</v>
      </c>
      <c r="AK11" s="41"/>
      <c r="AL11" s="41"/>
      <c r="AM11" s="41"/>
      <c r="AN11" s="41">
        <f t="shared" ref="AN11:AN15" si="0">+SUM(AJ11:AM11)</f>
        <v>369</v>
      </c>
    </row>
    <row r="12" spans="1:40" x14ac:dyDescent="0.25">
      <c r="A12" s="24" t="s">
        <v>103</v>
      </c>
      <c r="C12" s="25">
        <v>232</v>
      </c>
      <c r="D12" s="25">
        <v>220</v>
      </c>
      <c r="E12" s="25">
        <v>311</v>
      </c>
      <c r="F12" s="25">
        <v>312</v>
      </c>
      <c r="G12" s="30"/>
      <c r="H12" s="25">
        <v>176</v>
      </c>
      <c r="I12" s="25">
        <v>363</v>
      </c>
      <c r="J12" s="30"/>
      <c r="K12" s="25">
        <v>202</v>
      </c>
      <c r="L12" s="25">
        <v>328</v>
      </c>
      <c r="M12" s="30"/>
      <c r="N12" s="25">
        <v>275</v>
      </c>
      <c r="O12" s="25">
        <v>259</v>
      </c>
      <c r="P12" s="30"/>
      <c r="Q12" s="25">
        <v>289</v>
      </c>
      <c r="R12" s="25">
        <v>248</v>
      </c>
      <c r="S12" s="30"/>
      <c r="T12" s="25">
        <v>280</v>
      </c>
      <c r="U12" s="25">
        <v>259</v>
      </c>
      <c r="V12" s="30"/>
      <c r="W12" s="40"/>
      <c r="X12" s="40"/>
      <c r="Y12" s="30"/>
      <c r="Z12" s="40"/>
      <c r="AA12" s="40"/>
      <c r="AC12" s="25">
        <v>245</v>
      </c>
      <c r="AD12" s="25">
        <v>271</v>
      </c>
      <c r="AE12" s="25">
        <v>225</v>
      </c>
      <c r="AG12" s="25">
        <v>355</v>
      </c>
      <c r="AH12" s="25">
        <v>148</v>
      </c>
      <c r="AJ12" s="25">
        <v>554</v>
      </c>
      <c r="AK12" s="41"/>
      <c r="AL12" s="41"/>
      <c r="AM12" s="41"/>
      <c r="AN12" s="41">
        <f t="shared" si="0"/>
        <v>554</v>
      </c>
    </row>
    <row r="13" spans="1:40" x14ac:dyDescent="0.25">
      <c r="A13" s="24" t="s">
        <v>104</v>
      </c>
      <c r="C13" s="25">
        <v>168</v>
      </c>
      <c r="D13" s="25">
        <v>154</v>
      </c>
      <c r="E13" s="25">
        <v>212</v>
      </c>
      <c r="F13" s="25">
        <v>207</v>
      </c>
      <c r="G13" s="30"/>
      <c r="H13" s="25">
        <v>126</v>
      </c>
      <c r="I13" s="25">
        <v>250</v>
      </c>
      <c r="J13" s="30"/>
      <c r="K13" s="25">
        <v>143</v>
      </c>
      <c r="L13" s="25">
        <v>226</v>
      </c>
      <c r="M13" s="30"/>
      <c r="N13" s="25">
        <v>187</v>
      </c>
      <c r="O13" s="25">
        <v>185</v>
      </c>
      <c r="P13" s="30"/>
      <c r="Q13" s="25">
        <v>195</v>
      </c>
      <c r="R13" s="25">
        <v>179</v>
      </c>
      <c r="S13" s="30"/>
      <c r="T13" s="41"/>
      <c r="U13" s="41"/>
      <c r="V13" s="30"/>
      <c r="W13" s="25">
        <v>176</v>
      </c>
      <c r="X13" s="25">
        <v>197</v>
      </c>
      <c r="Y13" s="30"/>
      <c r="Z13" s="25">
        <v>168</v>
      </c>
      <c r="AA13" s="25">
        <v>200</v>
      </c>
      <c r="AC13" s="25">
        <v>189</v>
      </c>
      <c r="AD13" s="25">
        <v>194</v>
      </c>
      <c r="AE13" s="25">
        <v>179</v>
      </c>
      <c r="AG13" s="25">
        <v>219</v>
      </c>
      <c r="AH13" s="25">
        <v>126</v>
      </c>
      <c r="AJ13" s="25">
        <v>387</v>
      </c>
      <c r="AK13" s="41">
        <v>122</v>
      </c>
      <c r="AL13" s="41">
        <v>32</v>
      </c>
      <c r="AM13" s="41">
        <f>+[2]Abescon!$AL$11+[1]Abescon!$AL$11</f>
        <v>2</v>
      </c>
      <c r="AN13" s="41">
        <f t="shared" si="0"/>
        <v>543</v>
      </c>
    </row>
    <row r="14" spans="1:40" x14ac:dyDescent="0.25">
      <c r="A14" s="24" t="s">
        <v>105</v>
      </c>
      <c r="C14" s="25">
        <v>178</v>
      </c>
      <c r="D14" s="25">
        <v>175</v>
      </c>
      <c r="E14" s="25">
        <v>103</v>
      </c>
      <c r="F14" s="25">
        <v>99</v>
      </c>
      <c r="G14" s="30"/>
      <c r="H14" s="25">
        <v>167</v>
      </c>
      <c r="I14" s="25">
        <v>114</v>
      </c>
      <c r="J14" s="30"/>
      <c r="K14" s="25">
        <v>171</v>
      </c>
      <c r="L14" s="25">
        <v>104</v>
      </c>
      <c r="M14" s="30"/>
      <c r="N14" s="25">
        <v>189</v>
      </c>
      <c r="O14" s="25">
        <v>87</v>
      </c>
      <c r="P14" s="30"/>
      <c r="Q14" s="25">
        <v>186</v>
      </c>
      <c r="R14" s="25">
        <v>96</v>
      </c>
      <c r="S14" s="30"/>
      <c r="T14" s="41"/>
      <c r="U14" s="41"/>
      <c r="V14" s="30"/>
      <c r="W14" s="25">
        <v>180</v>
      </c>
      <c r="X14" s="25">
        <v>95</v>
      </c>
      <c r="Y14" s="30"/>
      <c r="Z14" s="25">
        <v>177</v>
      </c>
      <c r="AA14" s="25">
        <v>103</v>
      </c>
      <c r="AC14" s="25">
        <v>145</v>
      </c>
      <c r="AD14" s="25">
        <v>121</v>
      </c>
      <c r="AE14" s="25">
        <v>121</v>
      </c>
      <c r="AG14" s="25">
        <v>160</v>
      </c>
      <c r="AH14" s="25">
        <v>55</v>
      </c>
      <c r="AJ14" s="25">
        <v>286</v>
      </c>
      <c r="AK14" s="41"/>
      <c r="AL14" s="41"/>
      <c r="AM14" s="41"/>
      <c r="AN14" s="41">
        <f t="shared" si="0"/>
        <v>286</v>
      </c>
    </row>
    <row r="15" spans="1:40" x14ac:dyDescent="0.25">
      <c r="A15" s="24" t="s">
        <v>106</v>
      </c>
      <c r="C15" s="25">
        <v>160</v>
      </c>
      <c r="D15" s="25">
        <v>146</v>
      </c>
      <c r="E15" s="25">
        <v>170</v>
      </c>
      <c r="F15" s="25">
        <v>166</v>
      </c>
      <c r="G15" s="30"/>
      <c r="H15" s="25">
        <v>121</v>
      </c>
      <c r="I15" s="25">
        <v>203</v>
      </c>
      <c r="J15" s="30"/>
      <c r="K15" s="25">
        <v>139</v>
      </c>
      <c r="L15" s="25">
        <v>175</v>
      </c>
      <c r="M15" s="30"/>
      <c r="N15" s="25">
        <v>184</v>
      </c>
      <c r="O15" s="25">
        <v>134</v>
      </c>
      <c r="P15" s="30"/>
      <c r="Q15" s="25">
        <v>204</v>
      </c>
      <c r="R15" s="25">
        <v>119</v>
      </c>
      <c r="S15" s="30"/>
      <c r="T15" s="41"/>
      <c r="U15" s="41"/>
      <c r="V15" s="30"/>
      <c r="W15" s="25">
        <v>173</v>
      </c>
      <c r="X15" s="25">
        <v>146</v>
      </c>
      <c r="Y15" s="30"/>
      <c r="Z15" s="25">
        <v>150</v>
      </c>
      <c r="AA15" s="25">
        <v>168</v>
      </c>
      <c r="AC15" s="25">
        <v>156</v>
      </c>
      <c r="AD15" s="25">
        <v>156</v>
      </c>
      <c r="AE15" s="25">
        <v>148</v>
      </c>
      <c r="AG15" s="25">
        <v>195</v>
      </c>
      <c r="AH15" s="25">
        <v>90</v>
      </c>
      <c r="AJ15" s="25">
        <v>330</v>
      </c>
      <c r="AK15" s="41"/>
      <c r="AL15" s="41"/>
      <c r="AM15" s="41"/>
      <c r="AN15" s="41">
        <f t="shared" si="0"/>
        <v>330</v>
      </c>
    </row>
    <row r="16" spans="1:40" ht="15.75" thickBot="1" x14ac:dyDescent="0.3"/>
    <row r="17" spans="1:40" ht="15.75" thickBot="1" x14ac:dyDescent="0.3">
      <c r="A17" s="43" t="s">
        <v>65</v>
      </c>
      <c r="C17" s="28">
        <f>+SUM(C10:C15)</f>
        <v>1047</v>
      </c>
      <c r="D17" s="28">
        <f>+SUM(D10:D15)</f>
        <v>984</v>
      </c>
      <c r="E17" s="28">
        <f>+SUM(E10:E15)</f>
        <v>1192</v>
      </c>
      <c r="F17" s="28">
        <f>+SUM(F10:F15)</f>
        <v>1175</v>
      </c>
      <c r="G17" s="29"/>
      <c r="H17" s="28">
        <f>+SUM(H10:H15)</f>
        <v>820</v>
      </c>
      <c r="I17" s="28">
        <f>+SUM(I10:I15)</f>
        <v>1391</v>
      </c>
      <c r="J17" s="29"/>
      <c r="K17" s="28">
        <f>+SUM(K10:K15)</f>
        <v>919</v>
      </c>
      <c r="L17" s="28">
        <f>+SUM(L10:L15)</f>
        <v>1248</v>
      </c>
      <c r="M17" s="29"/>
      <c r="N17" s="28">
        <f>+SUM(N10:N15)</f>
        <v>1174</v>
      </c>
      <c r="O17" s="28">
        <f>+SUM(O10:O15)</f>
        <v>1015</v>
      </c>
      <c r="P17" s="29"/>
      <c r="Q17" s="28">
        <f>+SUM(Q10:Q15)</f>
        <v>1219</v>
      </c>
      <c r="R17" s="28">
        <f>+SUM(R10:R15)</f>
        <v>990</v>
      </c>
      <c r="S17" s="29"/>
      <c r="T17" s="28">
        <f>+SUM(T10:T15)</f>
        <v>608</v>
      </c>
      <c r="U17" s="28">
        <f>+SUM(U10:U15)</f>
        <v>619</v>
      </c>
      <c r="V17" s="29"/>
      <c r="W17" s="28">
        <f>+SUM(W10:W15)</f>
        <v>529</v>
      </c>
      <c r="X17" s="28">
        <f>+SUM(X10:X15)</f>
        <v>438</v>
      </c>
      <c r="Y17" s="29"/>
      <c r="Z17" s="28">
        <f>+SUM(Z10:Z15)</f>
        <v>495</v>
      </c>
      <c r="AA17" s="28">
        <f>+SUM(AA10:AA15)</f>
        <v>471</v>
      </c>
      <c r="AB17" s="29"/>
      <c r="AC17" s="28">
        <f>+SUM(AC10:AC15)</f>
        <v>1077</v>
      </c>
      <c r="AD17" s="28">
        <f>+SUM(AD10:AD15)</f>
        <v>1077</v>
      </c>
      <c r="AE17" s="28">
        <f>+SUM(AE10:AE15)</f>
        <v>997</v>
      </c>
      <c r="AG17" s="28">
        <f t="shared" ref="AG17:AH17" si="1">+SUM(AG10:AG15)</f>
        <v>1377</v>
      </c>
      <c r="AH17" s="28">
        <f t="shared" si="1"/>
        <v>596</v>
      </c>
      <c r="AJ17" s="28">
        <f t="shared" ref="AJ17:AN17" si="2">+SUM(AJ10:AJ15)</f>
        <v>2270</v>
      </c>
      <c r="AK17" s="28">
        <f t="shared" si="2"/>
        <v>287</v>
      </c>
      <c r="AL17" s="28">
        <f t="shared" si="2"/>
        <v>57</v>
      </c>
      <c r="AM17" s="28">
        <f t="shared" si="2"/>
        <v>5</v>
      </c>
      <c r="AN17" s="28">
        <f t="shared" si="2"/>
        <v>2619</v>
      </c>
    </row>
    <row r="18" spans="1:40" x14ac:dyDescent="0.25">
      <c r="A18" s="44" t="s">
        <v>66</v>
      </c>
      <c r="C18" s="72">
        <v>165</v>
      </c>
      <c r="D18" s="72">
        <v>157</v>
      </c>
      <c r="E18" s="72">
        <v>119</v>
      </c>
      <c r="F18" s="72">
        <v>114</v>
      </c>
      <c r="G18" s="102"/>
      <c r="H18" s="72">
        <v>115</v>
      </c>
      <c r="I18" s="72">
        <v>163</v>
      </c>
      <c r="J18" s="102"/>
      <c r="K18" s="72">
        <v>160</v>
      </c>
      <c r="L18" s="72">
        <v>116</v>
      </c>
      <c r="M18" s="102"/>
      <c r="N18" s="72">
        <v>182</v>
      </c>
      <c r="O18" s="72">
        <v>98</v>
      </c>
      <c r="P18" s="102"/>
      <c r="Q18" s="72">
        <v>177</v>
      </c>
      <c r="R18" s="72">
        <v>102</v>
      </c>
      <c r="S18" s="102"/>
      <c r="T18" s="72">
        <v>104</v>
      </c>
      <c r="U18" s="72">
        <v>56</v>
      </c>
      <c r="V18" s="102"/>
      <c r="W18" s="72">
        <v>66</v>
      </c>
      <c r="X18" s="72">
        <v>52</v>
      </c>
      <c r="Y18" s="102"/>
      <c r="Z18" s="72">
        <v>68</v>
      </c>
      <c r="AA18" s="72">
        <v>48</v>
      </c>
      <c r="AB18" s="102"/>
      <c r="AC18" s="72">
        <v>194</v>
      </c>
      <c r="AD18" s="72">
        <v>196</v>
      </c>
      <c r="AE18" s="72">
        <v>192</v>
      </c>
      <c r="AF18" s="30"/>
      <c r="AG18" s="72">
        <v>210</v>
      </c>
      <c r="AH18" s="72">
        <v>43</v>
      </c>
      <c r="AJ18" s="70"/>
      <c r="AK18" s="70"/>
      <c r="AL18" s="70"/>
      <c r="AM18" s="70"/>
      <c r="AN18" s="70"/>
    </row>
    <row r="19" spans="1:40" x14ac:dyDescent="0.25">
      <c r="A19" s="45" t="s">
        <v>67</v>
      </c>
      <c r="C19" s="73">
        <v>24</v>
      </c>
      <c r="D19" s="73">
        <v>25</v>
      </c>
      <c r="E19" s="73">
        <v>31</v>
      </c>
      <c r="F19" s="73">
        <v>31</v>
      </c>
      <c r="G19" s="102"/>
      <c r="H19" s="73">
        <v>20</v>
      </c>
      <c r="I19" s="73">
        <v>35</v>
      </c>
      <c r="J19" s="102"/>
      <c r="K19" s="73">
        <v>22</v>
      </c>
      <c r="L19" s="73">
        <v>31</v>
      </c>
      <c r="M19" s="102"/>
      <c r="N19" s="73">
        <v>30</v>
      </c>
      <c r="O19" s="73">
        <v>22</v>
      </c>
      <c r="P19" s="102"/>
      <c r="Q19" s="73">
        <v>37</v>
      </c>
      <c r="R19" s="73">
        <v>16</v>
      </c>
      <c r="S19" s="102"/>
      <c r="T19" s="73">
        <v>15</v>
      </c>
      <c r="U19" s="73">
        <v>9</v>
      </c>
      <c r="V19" s="102"/>
      <c r="W19" s="73">
        <v>17</v>
      </c>
      <c r="X19" s="73">
        <v>14</v>
      </c>
      <c r="Y19" s="102"/>
      <c r="Z19" s="73">
        <v>17</v>
      </c>
      <c r="AA19" s="73">
        <v>14</v>
      </c>
      <c r="AB19" s="102"/>
      <c r="AC19" s="73">
        <v>22</v>
      </c>
      <c r="AD19" s="73">
        <v>24</v>
      </c>
      <c r="AE19" s="73">
        <v>23</v>
      </c>
      <c r="AF19" s="30">
        <v>28</v>
      </c>
      <c r="AG19" s="73">
        <v>28</v>
      </c>
      <c r="AH19" s="73">
        <v>12</v>
      </c>
      <c r="AJ19" s="70"/>
      <c r="AK19" s="70"/>
      <c r="AL19" s="70"/>
      <c r="AM19" s="70"/>
      <c r="AN19" s="70"/>
    </row>
    <row r="20" spans="1:40" ht="15.75" thickBot="1" x14ac:dyDescent="0.3">
      <c r="A20" s="46" t="s">
        <v>68</v>
      </c>
      <c r="C20" s="74">
        <f>+[2]Abescon!C$13+[1]Abescon!C$13</f>
        <v>3</v>
      </c>
      <c r="D20" s="74">
        <f>+[2]Abescon!D$13+[1]Abescon!D$13</f>
        <v>3</v>
      </c>
      <c r="E20" s="74">
        <f>+[2]Abescon!E$13+[1]Abescon!E$13</f>
        <v>2</v>
      </c>
      <c r="F20" s="74">
        <f>+[2]Abescon!F$13+[1]Abescon!F$13</f>
        <v>2</v>
      </c>
      <c r="G20" s="102"/>
      <c r="H20" s="74">
        <f>+[2]Abescon!H$13+[1]Abescon!H$13</f>
        <v>3</v>
      </c>
      <c r="I20" s="74">
        <f>+[2]Abescon!I$13+[1]Abescon!I$13</f>
        <v>2</v>
      </c>
      <c r="J20" s="102"/>
      <c r="K20" s="74">
        <f>+[2]Abescon!K$13+[1]Abescon!K$13</f>
        <v>3</v>
      </c>
      <c r="L20" s="74">
        <f>+[2]Abescon!L$13+[1]Abescon!L$13</f>
        <v>2</v>
      </c>
      <c r="M20" s="102"/>
      <c r="N20" s="74">
        <f>+[2]Abescon!N$13+[1]Abescon!N$13</f>
        <v>2</v>
      </c>
      <c r="O20" s="74">
        <f>+[2]Abescon!O$13+[1]Abescon!O$13</f>
        <v>2</v>
      </c>
      <c r="P20" s="74"/>
      <c r="Q20" s="74">
        <f>+[2]Abescon!Q$13+[1]Abescon!Q$13</f>
        <v>2</v>
      </c>
      <c r="R20" s="74">
        <f>+[2]Abescon!R$13+[1]Abescon!R$13</f>
        <v>2</v>
      </c>
      <c r="S20" s="102"/>
      <c r="T20" s="74">
        <f>+[2]Abescon!T$13+[1]Abescon!T$13</f>
        <v>2</v>
      </c>
      <c r="U20" s="74">
        <f>+[2]Abescon!U$13+[1]Abescon!U$13</f>
        <v>0</v>
      </c>
      <c r="V20" s="102"/>
      <c r="W20" s="74">
        <f>+[2]Abescon!W$13+[1]Abescon!W$13</f>
        <v>0</v>
      </c>
      <c r="X20" s="74">
        <f>+[2]Abescon!X$13+[1]Abescon!X$13</f>
        <v>0</v>
      </c>
      <c r="Y20" s="102"/>
      <c r="Z20" s="74">
        <f>+[2]Abescon!Z$13+[1]Abescon!Z$13</f>
        <v>0</v>
      </c>
      <c r="AA20" s="74">
        <f>+[2]Abescon!AA$13+[1]Abescon!AA$13</f>
        <v>0</v>
      </c>
      <c r="AB20" s="102"/>
      <c r="AC20" s="74">
        <f>+[2]Abescon!AC$13+[1]Abescon!AC$13</f>
        <v>3</v>
      </c>
      <c r="AD20" s="74">
        <f>+[2]Abescon!AD$13+[1]Abescon!AD$13</f>
        <v>3</v>
      </c>
      <c r="AE20" s="74">
        <f>+[2]Abescon!AE$13+[1]Abescon!AE$13</f>
        <v>4</v>
      </c>
      <c r="AF20" s="30"/>
      <c r="AG20" s="74">
        <f>+[2]Abescon!AG$13+[1]Abescon!AG$13</f>
        <v>4</v>
      </c>
      <c r="AH20" s="74">
        <f>+[2]Abescon!AH$13+[1]Abescon!AH$13</f>
        <v>0</v>
      </c>
      <c r="AJ20" s="70"/>
      <c r="AK20" s="70"/>
      <c r="AL20" s="70"/>
      <c r="AM20" s="70"/>
      <c r="AN20" s="70"/>
    </row>
    <row r="21" spans="1:40" ht="15.75" thickBot="1" x14ac:dyDescent="0.3">
      <c r="A21" s="43" t="s">
        <v>69</v>
      </c>
      <c r="C21" s="28">
        <f>+SUM(C17:C20)</f>
        <v>1239</v>
      </c>
      <c r="D21" s="28">
        <f>+SUM(D17:D20)</f>
        <v>1169</v>
      </c>
      <c r="E21" s="28">
        <f>+SUM(E17:E20)</f>
        <v>1344</v>
      </c>
      <c r="F21" s="28">
        <f>+SUM(F17:F20)</f>
        <v>1322</v>
      </c>
      <c r="G21" s="29"/>
      <c r="H21" s="28">
        <f>+SUM(H17:H20)</f>
        <v>958</v>
      </c>
      <c r="I21" s="28">
        <f>+SUM(I17:I20)</f>
        <v>1591</v>
      </c>
      <c r="J21" s="29"/>
      <c r="K21" s="28">
        <f>+SUM(K17:K20)</f>
        <v>1104</v>
      </c>
      <c r="L21" s="28">
        <f>+SUM(L17:L20)</f>
        <v>1397</v>
      </c>
      <c r="M21" s="29"/>
      <c r="N21" s="28">
        <f>+SUM(N17:N20)</f>
        <v>1388</v>
      </c>
      <c r="O21" s="28">
        <f>+SUM(O17:O20)</f>
        <v>1137</v>
      </c>
      <c r="P21" s="29"/>
      <c r="Q21" s="28">
        <f>+SUM(Q17:Q20)</f>
        <v>1435</v>
      </c>
      <c r="R21" s="28">
        <f>+SUM(R17:R20)</f>
        <v>1110</v>
      </c>
      <c r="S21" s="29"/>
      <c r="T21" s="28">
        <f>+SUM(T17:T20)</f>
        <v>729</v>
      </c>
      <c r="U21" s="28">
        <f>+SUM(U17:U20)</f>
        <v>684</v>
      </c>
      <c r="V21" s="29"/>
      <c r="W21" s="28">
        <f>+SUM(W17:W20)</f>
        <v>612</v>
      </c>
      <c r="X21" s="28">
        <f>+SUM(X17:X20)</f>
        <v>504</v>
      </c>
      <c r="Y21" s="29"/>
      <c r="Z21" s="28">
        <f>+SUM(Z17:Z20)</f>
        <v>580</v>
      </c>
      <c r="AA21" s="28">
        <f>+SUM(AA17:AA20)</f>
        <v>533</v>
      </c>
      <c r="AB21" s="29"/>
      <c r="AC21" s="28">
        <f>+SUM(AC17:AC20)</f>
        <v>1296</v>
      </c>
      <c r="AD21" s="28">
        <f>+SUM(AD17:AD20)</f>
        <v>1300</v>
      </c>
      <c r="AE21" s="28">
        <f>+SUM(AE17:AE20)</f>
        <v>1216</v>
      </c>
      <c r="AG21" s="28">
        <f t="shared" ref="AG21:AH21" si="3">+SUM(AG17:AG20)</f>
        <v>1619</v>
      </c>
      <c r="AH21" s="28">
        <f t="shared" si="3"/>
        <v>651</v>
      </c>
      <c r="AJ21" s="69"/>
      <c r="AK21" s="69"/>
      <c r="AL21" s="69"/>
      <c r="AM21" s="69"/>
      <c r="AN21" s="69"/>
    </row>
    <row r="22" spans="1:40" x14ac:dyDescent="0.25"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pans="1:40" x14ac:dyDescent="0.25"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</sheetData>
  <mergeCells count="16">
    <mergeCell ref="K3:L3"/>
    <mergeCell ref="H3:I3"/>
    <mergeCell ref="C3:F3"/>
    <mergeCell ref="C2:F2"/>
    <mergeCell ref="Q3:R3"/>
    <mergeCell ref="AG3:AH3"/>
    <mergeCell ref="N3:O3"/>
    <mergeCell ref="W2:X2"/>
    <mergeCell ref="W3:X3"/>
    <mergeCell ref="Z2:AA2"/>
    <mergeCell ref="Z3:AA3"/>
    <mergeCell ref="Q2:R2"/>
    <mergeCell ref="AC2:AE2"/>
    <mergeCell ref="AC3:AE3"/>
    <mergeCell ref="T3:U3"/>
    <mergeCell ref="T2:U2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21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23"/>
  <sheetViews>
    <sheetView zoomScale="75" zoomScaleNormal="75" workbookViewId="0">
      <pane xSplit="1" topLeftCell="D1" activePane="topRight" state="frozen"/>
      <selection activeCell="F14" sqref="F14"/>
      <selection pane="topRight" activeCell="F14" sqref="F14"/>
    </sheetView>
  </sheetViews>
  <sheetFormatPr defaultRowHeight="15" x14ac:dyDescent="0.25"/>
  <cols>
    <col min="1" max="1" width="21.570312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4" width="13.42578125" customWidth="1"/>
    <col min="15" max="15" width="14.140625" customWidth="1"/>
    <col min="16" max="16" width="1.7109375" customWidth="1"/>
    <col min="17" max="18" width="13.42578125" customWidth="1"/>
    <col min="19" max="19" width="1.7109375" customWidth="1"/>
    <col min="20" max="21" width="13.42578125" customWidth="1"/>
    <col min="22" max="22" width="1.7109375" customWidth="1"/>
    <col min="23" max="32" width="13.42578125" customWidth="1"/>
    <col min="33" max="33" width="1.7109375" customWidth="1"/>
    <col min="34" max="35" width="12.140625" customWidth="1"/>
    <col min="36" max="36" width="1.7109375" customWidth="1"/>
    <col min="37" max="61" width="13.42578125" customWidth="1"/>
  </cols>
  <sheetData>
    <row r="2" spans="1:41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Q2" s="124" t="s">
        <v>117</v>
      </c>
      <c r="R2" s="124"/>
      <c r="T2" s="124" t="s">
        <v>117</v>
      </c>
      <c r="U2" s="124"/>
      <c r="W2" s="126"/>
      <c r="X2" s="126"/>
      <c r="Y2" s="126"/>
      <c r="Z2" s="126"/>
      <c r="AA2" s="126"/>
      <c r="AB2" s="126"/>
      <c r="AC2" s="126"/>
      <c r="AD2" s="126"/>
      <c r="AE2" s="126"/>
      <c r="AF2" s="126"/>
    </row>
    <row r="3" spans="1:41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88</v>
      </c>
      <c r="O3" s="124"/>
      <c r="Q3" s="124" t="s">
        <v>118</v>
      </c>
      <c r="R3" s="124"/>
      <c r="T3" s="124" t="s">
        <v>119</v>
      </c>
      <c r="U3" s="124"/>
      <c r="W3" s="126" t="s">
        <v>289</v>
      </c>
      <c r="X3" s="126"/>
      <c r="Y3" s="126"/>
      <c r="Z3" s="126"/>
      <c r="AA3" s="126"/>
      <c r="AB3" s="126"/>
      <c r="AC3" s="126"/>
      <c r="AD3" s="126"/>
      <c r="AE3" s="126"/>
      <c r="AF3" s="126"/>
      <c r="AH3" s="124" t="s">
        <v>98</v>
      </c>
      <c r="AI3" s="124"/>
    </row>
    <row r="4" spans="1:41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60"/>
      <c r="O4" s="62"/>
      <c r="Q4" s="3"/>
      <c r="R4" s="4" t="s">
        <v>100</v>
      </c>
      <c r="S4" s="56"/>
      <c r="T4" s="3"/>
      <c r="U4" s="4" t="s">
        <v>100</v>
      </c>
      <c r="W4" s="3"/>
      <c r="X4" s="7"/>
      <c r="Y4" s="7"/>
      <c r="Z4" s="7"/>
      <c r="AA4" s="7"/>
      <c r="AB4" s="7"/>
      <c r="AC4" s="7"/>
      <c r="AD4" s="7"/>
      <c r="AE4" s="7"/>
      <c r="AF4" s="4"/>
      <c r="AH4" s="60"/>
      <c r="AI4" s="62"/>
      <c r="AK4" s="91"/>
      <c r="AL4" s="92"/>
      <c r="AM4" s="92"/>
      <c r="AN4" s="92"/>
      <c r="AO4" s="93"/>
    </row>
    <row r="5" spans="1:41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35" t="str">
        <f>+'Lead Sheet'!AG6</f>
        <v xml:space="preserve">Ernest D. </v>
      </c>
      <c r="O5" s="36" t="str">
        <f>+'Lead Sheet'!AH6</f>
        <v xml:space="preserve">Sumon 'Sam' </v>
      </c>
      <c r="Q5" s="13" t="s">
        <v>505</v>
      </c>
      <c r="R5" s="14" t="s">
        <v>169</v>
      </c>
      <c r="S5" s="56"/>
      <c r="T5" s="80" t="s">
        <v>507</v>
      </c>
      <c r="U5" s="14" t="s">
        <v>169</v>
      </c>
      <c r="W5" s="80" t="s">
        <v>510</v>
      </c>
      <c r="X5" s="79" t="s">
        <v>511</v>
      </c>
      <c r="Y5" s="79" t="s">
        <v>513</v>
      </c>
      <c r="Z5" s="79" t="s">
        <v>515</v>
      </c>
      <c r="AA5" s="79" t="s">
        <v>517</v>
      </c>
      <c r="AB5" s="79" t="s">
        <v>519</v>
      </c>
      <c r="AC5" s="79" t="s">
        <v>521</v>
      </c>
      <c r="AD5" s="79" t="s">
        <v>523</v>
      </c>
      <c r="AE5" s="79" t="s">
        <v>525</v>
      </c>
      <c r="AF5" s="14" t="s">
        <v>527</v>
      </c>
      <c r="AH5" s="35"/>
      <c r="AI5" s="36"/>
      <c r="AK5" s="95" t="s">
        <v>65</v>
      </c>
      <c r="AL5" s="96" t="s">
        <v>65</v>
      </c>
      <c r="AM5" s="96" t="s">
        <v>65</v>
      </c>
      <c r="AN5" s="96" t="s">
        <v>65</v>
      </c>
      <c r="AO5" s="97" t="s">
        <v>65</v>
      </c>
    </row>
    <row r="6" spans="1:41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35" t="str">
        <f>+'Lead Sheet'!AG7</f>
        <v>Coursey</v>
      </c>
      <c r="O6" s="36" t="str">
        <f>+'Lead Sheet'!AH7</f>
        <v>Majumder</v>
      </c>
      <c r="Q6" s="13" t="s">
        <v>506</v>
      </c>
      <c r="R6" s="14" t="s">
        <v>170</v>
      </c>
      <c r="S6" s="56"/>
      <c r="T6" s="13" t="s">
        <v>508</v>
      </c>
      <c r="U6" s="14" t="s">
        <v>170</v>
      </c>
      <c r="W6" s="13" t="s">
        <v>509</v>
      </c>
      <c r="X6" s="11" t="s">
        <v>512</v>
      </c>
      <c r="Y6" s="11" t="s">
        <v>514</v>
      </c>
      <c r="Z6" s="11" t="s">
        <v>516</v>
      </c>
      <c r="AA6" s="11" t="s">
        <v>518</v>
      </c>
      <c r="AB6" s="11" t="s">
        <v>520</v>
      </c>
      <c r="AC6" s="11" t="s">
        <v>522</v>
      </c>
      <c r="AD6" s="11" t="s">
        <v>524</v>
      </c>
      <c r="AE6" s="11" t="s">
        <v>526</v>
      </c>
      <c r="AF6" s="14" t="s">
        <v>528</v>
      </c>
      <c r="AH6" s="35" t="str">
        <f>+'Lead Sheet'!$AM$7</f>
        <v>Yes</v>
      </c>
      <c r="AI6" s="36" t="str">
        <f>+'Lead Sheet'!$AN$7</f>
        <v>No</v>
      </c>
      <c r="AK6" s="95" t="s">
        <v>573</v>
      </c>
      <c r="AL6" s="96" t="s">
        <v>574</v>
      </c>
      <c r="AM6" s="96" t="s">
        <v>575</v>
      </c>
      <c r="AN6" s="96" t="s">
        <v>594</v>
      </c>
      <c r="AO6" s="97" t="s">
        <v>576</v>
      </c>
    </row>
    <row r="7" spans="1:41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35" t="str">
        <f>+'Lead Sheet'!AG8</f>
        <v>Democratic</v>
      </c>
      <c r="O7" s="36" t="str">
        <f>+'Lead Sheet'!AH8</f>
        <v>Republican</v>
      </c>
      <c r="Q7" s="13" t="s">
        <v>19</v>
      </c>
      <c r="R7" s="14" t="s">
        <v>20</v>
      </c>
      <c r="S7" s="56"/>
      <c r="T7" s="13" t="s">
        <v>19</v>
      </c>
      <c r="U7" s="14" t="s">
        <v>20</v>
      </c>
      <c r="W7" s="13"/>
      <c r="X7" s="11"/>
      <c r="Y7" s="11"/>
      <c r="Z7" s="11"/>
      <c r="AA7" s="11"/>
      <c r="AB7" s="11"/>
      <c r="AC7" s="11"/>
      <c r="AD7" s="11"/>
      <c r="AE7" s="11"/>
      <c r="AF7" s="14"/>
      <c r="AH7" s="35"/>
      <c r="AI7" s="36"/>
      <c r="AK7" s="95" t="s">
        <v>578</v>
      </c>
      <c r="AL7" s="96" t="s">
        <v>579</v>
      </c>
      <c r="AM7" s="96" t="s">
        <v>578</v>
      </c>
      <c r="AN7" s="96" t="s">
        <v>578</v>
      </c>
      <c r="AO7" s="97" t="s">
        <v>578</v>
      </c>
    </row>
    <row r="8" spans="1:41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37"/>
      <c r="O8" s="39"/>
      <c r="Q8" s="5"/>
      <c r="R8" s="6"/>
      <c r="S8" s="56"/>
      <c r="T8" s="5"/>
      <c r="U8" s="6"/>
      <c r="W8" s="5"/>
      <c r="X8" s="8"/>
      <c r="Y8" s="8"/>
      <c r="Z8" s="8"/>
      <c r="AA8" s="8"/>
      <c r="AB8" s="8"/>
      <c r="AC8" s="8"/>
      <c r="AD8" s="8"/>
      <c r="AE8" s="8"/>
      <c r="AF8" s="6"/>
      <c r="AH8" s="37"/>
      <c r="AI8" s="39"/>
      <c r="AK8" s="98"/>
      <c r="AL8" s="99"/>
      <c r="AM8" s="99"/>
      <c r="AN8" s="99"/>
      <c r="AO8" s="100"/>
    </row>
    <row r="9" spans="1:41" ht="5.0999999999999996" customHeight="1" x14ac:dyDescent="0.25">
      <c r="C9" s="34"/>
      <c r="D9" s="34"/>
      <c r="E9" s="34"/>
      <c r="F9" s="34"/>
      <c r="G9" s="34"/>
      <c r="H9" s="34"/>
      <c r="I9" s="34"/>
      <c r="J9" s="34"/>
      <c r="K9" s="34"/>
      <c r="L9" s="34"/>
      <c r="AH9" s="34"/>
      <c r="AI9" s="34"/>
      <c r="AK9" s="30"/>
      <c r="AL9" s="30"/>
      <c r="AM9" s="30"/>
      <c r="AN9" s="30"/>
      <c r="AO9" s="30"/>
    </row>
    <row r="10" spans="1:41" x14ac:dyDescent="0.25">
      <c r="A10" t="s">
        <v>497</v>
      </c>
      <c r="B10" s="56"/>
      <c r="C10" s="25">
        <v>164</v>
      </c>
      <c r="D10" s="25">
        <v>152</v>
      </c>
      <c r="E10" s="25">
        <v>47</v>
      </c>
      <c r="F10" s="25">
        <v>45</v>
      </c>
      <c r="G10" s="56"/>
      <c r="H10" s="25">
        <v>136</v>
      </c>
      <c r="I10" s="25">
        <v>60</v>
      </c>
      <c r="J10" s="56"/>
      <c r="K10" s="25">
        <v>143</v>
      </c>
      <c r="L10" s="25">
        <v>53</v>
      </c>
      <c r="M10" s="56"/>
      <c r="N10" s="25">
        <v>147</v>
      </c>
      <c r="O10" s="25">
        <v>52</v>
      </c>
      <c r="P10" s="56"/>
      <c r="Q10" s="25">
        <v>165</v>
      </c>
      <c r="R10" s="25"/>
      <c r="S10" s="56"/>
      <c r="T10" s="26"/>
      <c r="U10" s="26"/>
      <c r="V10" s="56"/>
      <c r="W10" s="25">
        <v>123</v>
      </c>
      <c r="X10" s="25">
        <v>93</v>
      </c>
      <c r="Y10" s="25">
        <v>98</v>
      </c>
      <c r="Z10" s="25">
        <v>17</v>
      </c>
      <c r="AA10" s="25">
        <v>15</v>
      </c>
      <c r="AB10" s="25">
        <v>38</v>
      </c>
      <c r="AC10" s="25">
        <v>6</v>
      </c>
      <c r="AD10" s="25">
        <v>12</v>
      </c>
      <c r="AE10" s="25">
        <v>29</v>
      </c>
      <c r="AF10" s="25">
        <v>25</v>
      </c>
      <c r="AG10" s="56"/>
      <c r="AH10" s="25">
        <v>110</v>
      </c>
      <c r="AI10" s="25">
        <v>24</v>
      </c>
      <c r="AJ10" s="56"/>
      <c r="AK10" s="25">
        <v>219</v>
      </c>
      <c r="AL10" s="41">
        <v>411</v>
      </c>
      <c r="AM10" s="41">
        <v>43</v>
      </c>
      <c r="AN10" s="41">
        <f>+[1]Pleasantville!$AM$10+[2]Pleasantville!$AM$10</f>
        <v>6</v>
      </c>
      <c r="AO10" s="41">
        <f>+SUM(AK10:AN10)</f>
        <v>679</v>
      </c>
    </row>
    <row r="11" spans="1:41" x14ac:dyDescent="0.25">
      <c r="A11" t="s">
        <v>498</v>
      </c>
      <c r="B11" s="56"/>
      <c r="C11" s="25">
        <v>141</v>
      </c>
      <c r="D11" s="25">
        <v>131</v>
      </c>
      <c r="E11" s="25">
        <v>30</v>
      </c>
      <c r="F11" s="25">
        <v>27</v>
      </c>
      <c r="G11" s="56"/>
      <c r="H11" s="25">
        <v>125</v>
      </c>
      <c r="I11" s="25">
        <v>43</v>
      </c>
      <c r="J11" s="56"/>
      <c r="K11" s="25">
        <v>134</v>
      </c>
      <c r="L11" s="25">
        <v>30</v>
      </c>
      <c r="M11" s="56"/>
      <c r="N11" s="25">
        <v>135</v>
      </c>
      <c r="O11" s="25">
        <v>34</v>
      </c>
      <c r="P11" s="56"/>
      <c r="Q11" s="25">
        <v>137</v>
      </c>
      <c r="R11" s="25"/>
      <c r="S11" s="56"/>
      <c r="T11" s="26"/>
      <c r="U11" s="26"/>
      <c r="V11" s="56"/>
      <c r="W11" s="25">
        <v>100</v>
      </c>
      <c r="X11" s="25">
        <v>80</v>
      </c>
      <c r="Y11" s="25">
        <v>83</v>
      </c>
      <c r="Z11" s="25">
        <v>21</v>
      </c>
      <c r="AA11" s="25">
        <v>15</v>
      </c>
      <c r="AB11" s="25">
        <v>28</v>
      </c>
      <c r="AC11" s="25">
        <v>15</v>
      </c>
      <c r="AD11" s="25">
        <v>13</v>
      </c>
      <c r="AE11" s="25">
        <v>15</v>
      </c>
      <c r="AF11" s="25">
        <v>15</v>
      </c>
      <c r="AG11" s="56"/>
      <c r="AH11" s="25">
        <v>92</v>
      </c>
      <c r="AI11" s="25">
        <v>18</v>
      </c>
      <c r="AJ11" s="56"/>
      <c r="AK11" s="25">
        <v>186</v>
      </c>
      <c r="AL11" s="41"/>
      <c r="AM11" s="41"/>
      <c r="AN11" s="41"/>
      <c r="AO11" s="41">
        <f t="shared" ref="AO11:AO17" si="0">+SUM(AK11:AN11)</f>
        <v>186</v>
      </c>
    </row>
    <row r="12" spans="1:41" x14ac:dyDescent="0.25">
      <c r="A12" t="s">
        <v>499</v>
      </c>
      <c r="B12" s="56"/>
      <c r="C12" s="25">
        <v>133</v>
      </c>
      <c r="D12" s="25">
        <v>123</v>
      </c>
      <c r="E12" s="25">
        <v>25</v>
      </c>
      <c r="F12" s="25">
        <v>23</v>
      </c>
      <c r="G12" s="56"/>
      <c r="H12" s="25">
        <v>117</v>
      </c>
      <c r="I12" s="25">
        <v>35</v>
      </c>
      <c r="J12" s="56"/>
      <c r="K12" s="25">
        <v>117</v>
      </c>
      <c r="L12" s="25">
        <v>26</v>
      </c>
      <c r="M12" s="56"/>
      <c r="N12" s="25">
        <v>127</v>
      </c>
      <c r="O12" s="25">
        <v>30</v>
      </c>
      <c r="P12" s="56"/>
      <c r="Q12" s="25">
        <v>127</v>
      </c>
      <c r="R12" s="25"/>
      <c r="S12" s="56"/>
      <c r="T12" s="26"/>
      <c r="U12" s="26"/>
      <c r="V12" s="56"/>
      <c r="W12" s="25">
        <v>110</v>
      </c>
      <c r="X12" s="25">
        <v>76</v>
      </c>
      <c r="Y12" s="25">
        <v>85</v>
      </c>
      <c r="Z12" s="25">
        <v>15</v>
      </c>
      <c r="AA12" s="25">
        <v>6</v>
      </c>
      <c r="AB12" s="25">
        <v>11</v>
      </c>
      <c r="AC12" s="25">
        <v>5</v>
      </c>
      <c r="AD12" s="25">
        <v>6</v>
      </c>
      <c r="AE12" s="25">
        <v>15</v>
      </c>
      <c r="AF12" s="25">
        <v>7</v>
      </c>
      <c r="AG12" s="56"/>
      <c r="AH12" s="25">
        <v>65</v>
      </c>
      <c r="AI12" s="25">
        <v>14</v>
      </c>
      <c r="AJ12" s="56"/>
      <c r="AK12" s="25">
        <v>173</v>
      </c>
      <c r="AL12" s="41"/>
      <c r="AM12" s="41"/>
      <c r="AN12" s="41"/>
      <c r="AO12" s="41">
        <f t="shared" si="0"/>
        <v>173</v>
      </c>
    </row>
    <row r="13" spans="1:41" x14ac:dyDescent="0.25">
      <c r="A13" t="s">
        <v>500</v>
      </c>
      <c r="B13" s="56"/>
      <c r="C13" s="25">
        <v>181</v>
      </c>
      <c r="D13" s="25">
        <v>168</v>
      </c>
      <c r="E13" s="25">
        <v>22</v>
      </c>
      <c r="F13" s="25">
        <v>23</v>
      </c>
      <c r="G13" s="56"/>
      <c r="H13" s="25">
        <v>158</v>
      </c>
      <c r="I13" s="25">
        <v>33</v>
      </c>
      <c r="J13" s="56"/>
      <c r="K13" s="25">
        <v>156</v>
      </c>
      <c r="L13" s="25">
        <v>26</v>
      </c>
      <c r="M13" s="56"/>
      <c r="N13" s="25">
        <v>162</v>
      </c>
      <c r="O13" s="25">
        <v>38</v>
      </c>
      <c r="P13" s="56"/>
      <c r="Q13" s="25">
        <v>173</v>
      </c>
      <c r="R13" s="25"/>
      <c r="S13" s="56"/>
      <c r="T13" s="26"/>
      <c r="U13" s="26"/>
      <c r="V13" s="56"/>
      <c r="W13" s="25">
        <v>123</v>
      </c>
      <c r="X13" s="25">
        <v>83</v>
      </c>
      <c r="Y13" s="25">
        <v>94</v>
      </c>
      <c r="Z13" s="25">
        <v>32</v>
      </c>
      <c r="AA13" s="25">
        <v>17</v>
      </c>
      <c r="AB13" s="25">
        <v>24</v>
      </c>
      <c r="AC13" s="25">
        <v>18</v>
      </c>
      <c r="AD13" s="25">
        <v>22</v>
      </c>
      <c r="AE13" s="25">
        <v>24</v>
      </c>
      <c r="AF13" s="25">
        <v>15</v>
      </c>
      <c r="AG13" s="56"/>
      <c r="AH13" s="25">
        <v>75</v>
      </c>
      <c r="AI13" s="25">
        <v>22</v>
      </c>
      <c r="AJ13" s="56"/>
      <c r="AK13" s="25">
        <v>221</v>
      </c>
      <c r="AL13" s="41"/>
      <c r="AM13" s="41"/>
      <c r="AN13" s="41"/>
      <c r="AO13" s="41">
        <f t="shared" si="0"/>
        <v>221</v>
      </c>
    </row>
    <row r="14" spans="1:41" x14ac:dyDescent="0.25">
      <c r="A14" t="s">
        <v>501</v>
      </c>
      <c r="B14" s="56"/>
      <c r="C14" s="25">
        <v>147</v>
      </c>
      <c r="D14" s="25">
        <v>134</v>
      </c>
      <c r="E14" s="25">
        <v>18</v>
      </c>
      <c r="F14" s="25">
        <v>24</v>
      </c>
      <c r="G14" s="56"/>
      <c r="H14" s="25">
        <v>125</v>
      </c>
      <c r="I14" s="25">
        <v>30</v>
      </c>
      <c r="J14" s="56"/>
      <c r="K14" s="25">
        <v>122</v>
      </c>
      <c r="L14" s="25">
        <v>25</v>
      </c>
      <c r="M14" s="56"/>
      <c r="N14" s="25">
        <v>132</v>
      </c>
      <c r="O14" s="25">
        <v>21</v>
      </c>
      <c r="P14" s="56"/>
      <c r="Q14" s="26"/>
      <c r="R14" s="26"/>
      <c r="S14" s="56"/>
      <c r="T14" s="25">
        <v>145</v>
      </c>
      <c r="U14" s="25"/>
      <c r="V14" s="56"/>
      <c r="W14" s="25">
        <v>109</v>
      </c>
      <c r="X14" s="25">
        <v>73</v>
      </c>
      <c r="Y14" s="25">
        <v>82</v>
      </c>
      <c r="Z14" s="25">
        <v>21</v>
      </c>
      <c r="AA14" s="25">
        <v>14</v>
      </c>
      <c r="AB14" s="25">
        <v>18</v>
      </c>
      <c r="AC14" s="25">
        <v>8</v>
      </c>
      <c r="AD14" s="25">
        <v>20</v>
      </c>
      <c r="AE14" s="25">
        <v>9</v>
      </c>
      <c r="AF14" s="25">
        <v>15</v>
      </c>
      <c r="AG14" s="56"/>
      <c r="AH14" s="25">
        <v>72</v>
      </c>
      <c r="AI14" s="25">
        <v>7</v>
      </c>
      <c r="AJ14" s="56"/>
      <c r="AK14" s="25">
        <v>196</v>
      </c>
      <c r="AL14" s="41">
        <v>474</v>
      </c>
      <c r="AM14" s="41">
        <v>49</v>
      </c>
      <c r="AN14" s="41">
        <f>+[1]Pleasantville!$AM$11+[2]Pleasantville!$AM$11</f>
        <v>7</v>
      </c>
      <c r="AO14" s="41">
        <f t="shared" si="0"/>
        <v>726</v>
      </c>
    </row>
    <row r="15" spans="1:41" x14ac:dyDescent="0.25">
      <c r="A15" t="s">
        <v>502</v>
      </c>
      <c r="B15" s="56"/>
      <c r="C15" s="25">
        <v>161</v>
      </c>
      <c r="D15" s="25">
        <v>147</v>
      </c>
      <c r="E15" s="25">
        <v>24</v>
      </c>
      <c r="F15" s="25">
        <v>21</v>
      </c>
      <c r="G15" s="56"/>
      <c r="H15" s="25">
        <v>145</v>
      </c>
      <c r="I15" s="25">
        <v>33</v>
      </c>
      <c r="J15" s="56"/>
      <c r="K15" s="25">
        <v>139</v>
      </c>
      <c r="L15" s="25">
        <v>24</v>
      </c>
      <c r="M15" s="56"/>
      <c r="N15" s="25">
        <v>155</v>
      </c>
      <c r="O15" s="25">
        <v>23</v>
      </c>
      <c r="P15" s="56"/>
      <c r="Q15" s="26"/>
      <c r="R15" s="26"/>
      <c r="S15" s="56"/>
      <c r="T15" s="25">
        <v>159</v>
      </c>
      <c r="U15" s="25"/>
      <c r="V15" s="56"/>
      <c r="W15" s="25">
        <v>96</v>
      </c>
      <c r="X15" s="25">
        <v>82</v>
      </c>
      <c r="Y15" s="25">
        <v>89</v>
      </c>
      <c r="Z15" s="25">
        <v>22</v>
      </c>
      <c r="AA15" s="25">
        <v>21</v>
      </c>
      <c r="AB15" s="25">
        <v>23</v>
      </c>
      <c r="AC15" s="25">
        <v>13</v>
      </c>
      <c r="AD15" s="25">
        <v>16</v>
      </c>
      <c r="AE15" s="25">
        <v>21</v>
      </c>
      <c r="AF15" s="25">
        <v>15</v>
      </c>
      <c r="AG15" s="56"/>
      <c r="AH15" s="25">
        <v>82</v>
      </c>
      <c r="AI15" s="25">
        <v>16</v>
      </c>
      <c r="AJ15" s="56"/>
      <c r="AK15" s="25">
        <v>204</v>
      </c>
      <c r="AL15" s="41"/>
      <c r="AM15" s="41"/>
      <c r="AN15" s="41"/>
      <c r="AO15" s="41">
        <f t="shared" si="0"/>
        <v>204</v>
      </c>
    </row>
    <row r="16" spans="1:41" x14ac:dyDescent="0.25">
      <c r="A16" t="s">
        <v>503</v>
      </c>
      <c r="B16" s="56"/>
      <c r="C16" s="25">
        <v>196</v>
      </c>
      <c r="D16" s="25">
        <v>179</v>
      </c>
      <c r="E16" s="25">
        <v>19</v>
      </c>
      <c r="F16" s="25">
        <v>24</v>
      </c>
      <c r="G16" s="56"/>
      <c r="H16" s="25">
        <v>176</v>
      </c>
      <c r="I16" s="25">
        <v>31</v>
      </c>
      <c r="J16" s="56"/>
      <c r="K16" s="25">
        <v>174</v>
      </c>
      <c r="L16" s="25">
        <v>25</v>
      </c>
      <c r="M16" s="56"/>
      <c r="N16" s="25">
        <v>167</v>
      </c>
      <c r="O16" s="25">
        <v>47</v>
      </c>
      <c r="P16" s="56"/>
      <c r="Q16" s="26"/>
      <c r="R16" s="26"/>
      <c r="S16" s="56"/>
      <c r="T16" s="25">
        <v>189</v>
      </c>
      <c r="U16" s="25"/>
      <c r="V16" s="56"/>
      <c r="W16" s="25">
        <v>119</v>
      </c>
      <c r="X16" s="25">
        <v>76</v>
      </c>
      <c r="Y16" s="25">
        <v>96</v>
      </c>
      <c r="Z16" s="25">
        <v>18</v>
      </c>
      <c r="AA16" s="25">
        <v>15</v>
      </c>
      <c r="AB16" s="25">
        <v>43</v>
      </c>
      <c r="AC16" s="25">
        <v>17</v>
      </c>
      <c r="AD16" s="25">
        <v>19</v>
      </c>
      <c r="AE16" s="25">
        <v>48</v>
      </c>
      <c r="AF16" s="25">
        <v>35</v>
      </c>
      <c r="AG16" s="56"/>
      <c r="AH16" s="25">
        <v>107</v>
      </c>
      <c r="AI16" s="25">
        <v>29</v>
      </c>
      <c r="AJ16" s="56"/>
      <c r="AK16" s="25">
        <v>228</v>
      </c>
      <c r="AL16" s="41"/>
      <c r="AM16" s="41"/>
      <c r="AN16" s="41"/>
      <c r="AO16" s="41">
        <f t="shared" si="0"/>
        <v>228</v>
      </c>
    </row>
    <row r="17" spans="1:41" x14ac:dyDescent="0.25">
      <c r="A17" t="s">
        <v>504</v>
      </c>
      <c r="B17" s="56"/>
      <c r="C17" s="25">
        <v>204</v>
      </c>
      <c r="D17" s="25">
        <v>194</v>
      </c>
      <c r="E17" s="25">
        <v>28</v>
      </c>
      <c r="F17" s="25">
        <v>28</v>
      </c>
      <c r="G17" s="56"/>
      <c r="H17" s="25">
        <v>181</v>
      </c>
      <c r="I17" s="25">
        <v>42</v>
      </c>
      <c r="J17" s="56"/>
      <c r="K17" s="25">
        <v>190</v>
      </c>
      <c r="L17" s="25">
        <v>34</v>
      </c>
      <c r="M17" s="56"/>
      <c r="N17" s="25">
        <v>200</v>
      </c>
      <c r="O17" s="25">
        <v>31</v>
      </c>
      <c r="P17" s="56"/>
      <c r="Q17" s="26"/>
      <c r="R17" s="26"/>
      <c r="S17" s="56"/>
      <c r="T17" s="25">
        <v>205</v>
      </c>
      <c r="U17" s="25"/>
      <c r="V17" s="56"/>
      <c r="W17" s="25">
        <v>133</v>
      </c>
      <c r="X17" s="25">
        <v>92</v>
      </c>
      <c r="Y17" s="25">
        <v>106</v>
      </c>
      <c r="Z17" s="25">
        <v>36</v>
      </c>
      <c r="AA17" s="25">
        <v>33</v>
      </c>
      <c r="AB17" s="25">
        <v>45</v>
      </c>
      <c r="AC17" s="25">
        <v>17</v>
      </c>
      <c r="AD17" s="25">
        <v>19</v>
      </c>
      <c r="AE17" s="25">
        <v>37</v>
      </c>
      <c r="AF17" s="25">
        <v>41</v>
      </c>
      <c r="AG17" s="56"/>
      <c r="AH17" s="25">
        <v>111</v>
      </c>
      <c r="AI17" s="25">
        <v>35</v>
      </c>
      <c r="AJ17" s="56"/>
      <c r="AK17" s="25">
        <v>251</v>
      </c>
      <c r="AL17" s="41"/>
      <c r="AM17" s="41"/>
      <c r="AN17" s="41"/>
      <c r="AO17" s="41">
        <f t="shared" si="0"/>
        <v>251</v>
      </c>
    </row>
    <row r="18" spans="1:41" ht="15.75" thickBot="1" x14ac:dyDescent="0.3"/>
    <row r="19" spans="1:41" ht="15.75" thickBot="1" x14ac:dyDescent="0.3">
      <c r="A19" s="43" t="s">
        <v>65</v>
      </c>
      <c r="B19" s="24"/>
      <c r="C19" s="28">
        <f>+SUM(C10:C17)</f>
        <v>1327</v>
      </c>
      <c r="D19" s="28">
        <f>+SUM(D10:D17)</f>
        <v>1228</v>
      </c>
      <c r="E19" s="28">
        <f>+SUM(E10:E17)</f>
        <v>213</v>
      </c>
      <c r="F19" s="28">
        <f>+SUM(F10:F17)</f>
        <v>215</v>
      </c>
      <c r="H19" s="28">
        <f>+SUM(H10:H17)</f>
        <v>1163</v>
      </c>
      <c r="I19" s="28">
        <f>+SUM(I10:I17)</f>
        <v>307</v>
      </c>
      <c r="K19" s="28">
        <f>+SUM(K10:K17)</f>
        <v>1175</v>
      </c>
      <c r="L19" s="28">
        <f>+SUM(L10:L17)</f>
        <v>243</v>
      </c>
      <c r="N19" s="28">
        <f t="shared" ref="N19:O19" si="1">+SUM(N10:N17)</f>
        <v>1225</v>
      </c>
      <c r="O19" s="28">
        <f t="shared" si="1"/>
        <v>276</v>
      </c>
      <c r="Q19" s="28">
        <f t="shared" ref="Q19:R19" si="2">+SUM(Q10:Q17)</f>
        <v>602</v>
      </c>
      <c r="R19" s="28">
        <f t="shared" si="2"/>
        <v>0</v>
      </c>
      <c r="T19" s="28">
        <f t="shared" ref="T19:U19" si="3">+SUM(T10:T17)</f>
        <v>698</v>
      </c>
      <c r="U19" s="28">
        <f t="shared" si="3"/>
        <v>0</v>
      </c>
      <c r="W19" s="28">
        <f t="shared" ref="W19:AF19" si="4">+SUM(W10:W17)</f>
        <v>913</v>
      </c>
      <c r="X19" s="28">
        <f t="shared" si="4"/>
        <v>655</v>
      </c>
      <c r="Y19" s="28">
        <f t="shared" si="4"/>
        <v>733</v>
      </c>
      <c r="Z19" s="28">
        <f t="shared" si="4"/>
        <v>182</v>
      </c>
      <c r="AA19" s="28">
        <f t="shared" si="4"/>
        <v>136</v>
      </c>
      <c r="AB19" s="28">
        <f t="shared" si="4"/>
        <v>230</v>
      </c>
      <c r="AC19" s="28">
        <f t="shared" si="4"/>
        <v>99</v>
      </c>
      <c r="AD19" s="28">
        <f t="shared" si="4"/>
        <v>127</v>
      </c>
      <c r="AE19" s="28">
        <f t="shared" si="4"/>
        <v>198</v>
      </c>
      <c r="AF19" s="28">
        <f t="shared" si="4"/>
        <v>168</v>
      </c>
      <c r="AH19" s="28">
        <f>+SUM(AH10:AH17)</f>
        <v>714</v>
      </c>
      <c r="AI19" s="28">
        <f>+SUM(AI10:AI17)</f>
        <v>165</v>
      </c>
      <c r="AK19" s="28">
        <f>+SUM(AK10:AK17)</f>
        <v>1678</v>
      </c>
      <c r="AL19" s="28">
        <f>+SUM(AL10:AL17)</f>
        <v>885</v>
      </c>
      <c r="AM19" s="28">
        <f>+SUM(AM10:AM17)</f>
        <v>92</v>
      </c>
      <c r="AN19" s="28">
        <f>+SUM(AN10:AN17)</f>
        <v>13</v>
      </c>
      <c r="AO19" s="28">
        <f>+SUM(AO10:AO17)</f>
        <v>2668</v>
      </c>
    </row>
    <row r="20" spans="1:41" x14ac:dyDescent="0.25">
      <c r="A20" s="44" t="s">
        <v>66</v>
      </c>
      <c r="B20" s="24"/>
      <c r="C20" s="72">
        <v>799</v>
      </c>
      <c r="D20" s="72">
        <v>767</v>
      </c>
      <c r="E20" s="72">
        <v>43</v>
      </c>
      <c r="F20" s="72">
        <v>54</v>
      </c>
      <c r="G20" s="114"/>
      <c r="H20" s="72">
        <v>349</v>
      </c>
      <c r="I20" s="72">
        <v>484</v>
      </c>
      <c r="J20" s="114"/>
      <c r="K20" s="72">
        <v>687</v>
      </c>
      <c r="L20" s="72">
        <v>114</v>
      </c>
      <c r="M20" s="114"/>
      <c r="N20" s="72">
        <v>379</v>
      </c>
      <c r="O20" s="72">
        <v>463</v>
      </c>
      <c r="P20" s="114"/>
      <c r="Q20" s="72">
        <v>347</v>
      </c>
      <c r="R20" s="72"/>
      <c r="S20" s="114"/>
      <c r="T20" s="72">
        <v>243</v>
      </c>
      <c r="U20" s="72"/>
      <c r="V20" s="114"/>
      <c r="W20" s="72">
        <v>135</v>
      </c>
      <c r="X20" s="72">
        <v>55</v>
      </c>
      <c r="Y20" s="72">
        <v>85</v>
      </c>
      <c r="Z20" s="72">
        <v>28</v>
      </c>
      <c r="AA20" s="72">
        <v>36</v>
      </c>
      <c r="AB20" s="72">
        <v>632</v>
      </c>
      <c r="AC20" s="72">
        <v>19</v>
      </c>
      <c r="AD20" s="72">
        <v>32</v>
      </c>
      <c r="AE20" s="72">
        <v>654</v>
      </c>
      <c r="AF20" s="72">
        <v>636</v>
      </c>
      <c r="AG20" s="114"/>
      <c r="AH20" s="72">
        <v>164</v>
      </c>
      <c r="AI20" s="72">
        <v>29</v>
      </c>
      <c r="AK20" s="70"/>
      <c r="AL20" s="70"/>
      <c r="AM20" s="70"/>
      <c r="AN20" s="70"/>
      <c r="AO20" s="70"/>
    </row>
    <row r="21" spans="1:41" x14ac:dyDescent="0.25">
      <c r="A21" s="45" t="s">
        <v>67</v>
      </c>
      <c r="B21" s="24"/>
      <c r="C21" s="73">
        <v>75</v>
      </c>
      <c r="D21" s="73">
        <v>66</v>
      </c>
      <c r="E21" s="73">
        <v>6</v>
      </c>
      <c r="F21" s="73">
        <v>8</v>
      </c>
      <c r="G21" s="114"/>
      <c r="H21" s="73">
        <v>61</v>
      </c>
      <c r="I21" s="73">
        <v>9</v>
      </c>
      <c r="J21" s="114"/>
      <c r="K21" s="73">
        <v>67</v>
      </c>
      <c r="L21" s="73">
        <v>7</v>
      </c>
      <c r="M21" s="114"/>
      <c r="N21" s="73">
        <v>65</v>
      </c>
      <c r="O21" s="73">
        <v>13</v>
      </c>
      <c r="P21" s="114"/>
      <c r="Q21" s="73">
        <v>30</v>
      </c>
      <c r="R21" s="73"/>
      <c r="S21" s="114"/>
      <c r="T21" s="73">
        <v>39</v>
      </c>
      <c r="U21" s="73"/>
      <c r="V21" s="114"/>
      <c r="W21" s="73">
        <v>31</v>
      </c>
      <c r="X21" s="73">
        <v>24</v>
      </c>
      <c r="Y21" s="73">
        <v>22</v>
      </c>
      <c r="Z21" s="73">
        <v>7</v>
      </c>
      <c r="AA21" s="73">
        <v>6</v>
      </c>
      <c r="AB21" s="73">
        <v>16</v>
      </c>
      <c r="AC21" s="73">
        <v>7</v>
      </c>
      <c r="AD21" s="73">
        <v>4</v>
      </c>
      <c r="AE21" s="73">
        <v>19</v>
      </c>
      <c r="AF21" s="73">
        <v>15</v>
      </c>
      <c r="AG21" s="114"/>
      <c r="AH21" s="73">
        <v>41</v>
      </c>
      <c r="AI21" s="73">
        <v>5</v>
      </c>
      <c r="AK21" s="70"/>
      <c r="AL21" s="70"/>
      <c r="AM21" s="70"/>
      <c r="AN21" s="70"/>
      <c r="AO21" s="70"/>
    </row>
    <row r="22" spans="1:41" ht="15.75" thickBot="1" x14ac:dyDescent="0.3">
      <c r="A22" s="46" t="s">
        <v>68</v>
      </c>
      <c r="B22" s="24"/>
      <c r="C22" s="74">
        <f>+[1]Pleasantville!C$13+[2]Pleasantville!C$13</f>
        <v>12</v>
      </c>
      <c r="D22" s="74">
        <f>+[1]Pleasantville!D$13+[2]Pleasantville!D$13</f>
        <v>11</v>
      </c>
      <c r="E22" s="74">
        <f>+[1]Pleasantville!E$13+[2]Pleasantville!E$13</f>
        <v>1</v>
      </c>
      <c r="F22" s="74">
        <f>+[1]Pleasantville!F$13+[2]Pleasantville!F$13</f>
        <v>1</v>
      </c>
      <c r="G22" s="114"/>
      <c r="H22" s="74">
        <f>+[1]Pleasantville!H$13+[2]Pleasantville!H$13</f>
        <v>8</v>
      </c>
      <c r="I22" s="74">
        <f>+[1]Pleasantville!I$13+[2]Pleasantville!I$13</f>
        <v>4</v>
      </c>
      <c r="J22" s="114"/>
      <c r="K22" s="74">
        <f>+[1]Pleasantville!K$13+[2]Pleasantville!K$13</f>
        <v>11</v>
      </c>
      <c r="L22" s="74">
        <f>+[1]Pleasantville!L$13+[2]Pleasantville!L$13</f>
        <v>1</v>
      </c>
      <c r="M22" s="114"/>
      <c r="N22" s="74">
        <f>+[1]Pleasantville!N$13+[2]Pleasantville!N$13</f>
        <v>7</v>
      </c>
      <c r="O22" s="74">
        <f>+[1]Pleasantville!O$13+[2]Pleasantville!O$13</f>
        <v>3</v>
      </c>
      <c r="P22" s="114"/>
      <c r="Q22" s="74">
        <f>+[1]Pleasantville!Q$13+[2]Pleasantville!Q$13</f>
        <v>2</v>
      </c>
      <c r="R22" s="74"/>
      <c r="S22" s="114"/>
      <c r="T22" s="74">
        <f>+[1]Pleasantville!T$13+[2]Pleasantville!T$13</f>
        <v>3</v>
      </c>
      <c r="U22" s="74"/>
      <c r="V22" s="114"/>
      <c r="W22" s="74">
        <f>+[1]Pleasantville!W$13+[2]Pleasantville!W$13</f>
        <v>2</v>
      </c>
      <c r="X22" s="74">
        <f>+[1]Pleasantville!X$13+[2]Pleasantville!X$13</f>
        <v>1</v>
      </c>
      <c r="Y22" s="74">
        <f>+[1]Pleasantville!Y$13+[2]Pleasantville!Y$13</f>
        <v>1</v>
      </c>
      <c r="Z22" s="74">
        <f>+[1]Pleasantville!Z$13+[2]Pleasantville!Z$13</f>
        <v>0</v>
      </c>
      <c r="AA22" s="74">
        <f>+[1]Pleasantville!AA$13+[2]Pleasantville!AA$13</f>
        <v>0</v>
      </c>
      <c r="AB22" s="74">
        <f>+[1]Pleasantville!AB$13+[2]Pleasantville!AB$13</f>
        <v>6</v>
      </c>
      <c r="AC22" s="74">
        <f>+[1]Pleasantville!AC$13+[2]Pleasantville!AC$13</f>
        <v>0</v>
      </c>
      <c r="AD22" s="74">
        <f>+[1]Pleasantville!AD$13+[2]Pleasantville!AD$13</f>
        <v>1</v>
      </c>
      <c r="AE22" s="74">
        <f>+[1]Pleasantville!AE$13+[2]Pleasantville!AE$13</f>
        <v>6</v>
      </c>
      <c r="AF22" s="74">
        <f>+[1]Pleasantville!AF$13+[2]Pleasantville!AF$13</f>
        <v>7</v>
      </c>
      <c r="AG22" s="114"/>
      <c r="AH22" s="74">
        <f>+[1]Pleasantville!AH$13+[2]Pleasantville!AH$13</f>
        <v>3</v>
      </c>
      <c r="AI22" s="74">
        <f>+[1]Pleasantville!AI$13+[2]Pleasantville!AI$13</f>
        <v>0</v>
      </c>
      <c r="AK22" s="70"/>
      <c r="AL22" s="70"/>
      <c r="AM22" s="70"/>
      <c r="AN22" s="70"/>
      <c r="AO22" s="70"/>
    </row>
    <row r="23" spans="1:41" ht="15.75" thickBot="1" x14ac:dyDescent="0.3">
      <c r="A23" s="43" t="s">
        <v>69</v>
      </c>
      <c r="B23" s="24"/>
      <c r="C23" s="28">
        <f>+SUM(C19:C22)</f>
        <v>2213</v>
      </c>
      <c r="D23" s="28">
        <f t="shared" ref="D23:F23" si="5">+SUM(D19:D22)</f>
        <v>2072</v>
      </c>
      <c r="E23" s="28">
        <f t="shared" si="5"/>
        <v>263</v>
      </c>
      <c r="F23" s="28">
        <f t="shared" si="5"/>
        <v>278</v>
      </c>
      <c r="H23" s="28">
        <f t="shared" ref="H23:I23" si="6">+SUM(H19:H22)</f>
        <v>1581</v>
      </c>
      <c r="I23" s="28">
        <f t="shared" si="6"/>
        <v>804</v>
      </c>
      <c r="K23" s="28">
        <f t="shared" ref="K23:L23" si="7">+SUM(K19:K22)</f>
        <v>1940</v>
      </c>
      <c r="L23" s="28">
        <f t="shared" si="7"/>
        <v>365</v>
      </c>
      <c r="N23" s="28">
        <f t="shared" ref="N23:O23" si="8">+SUM(N19:N22)</f>
        <v>1676</v>
      </c>
      <c r="O23" s="28">
        <f t="shared" si="8"/>
        <v>755</v>
      </c>
      <c r="Q23" s="28">
        <f t="shared" ref="Q23:R23" si="9">+SUM(Q19:Q22)</f>
        <v>981</v>
      </c>
      <c r="R23" s="28">
        <f t="shared" si="9"/>
        <v>0</v>
      </c>
      <c r="T23" s="28">
        <f t="shared" ref="T23:U23" si="10">+SUM(T19:T22)</f>
        <v>983</v>
      </c>
      <c r="U23" s="28">
        <f t="shared" si="10"/>
        <v>0</v>
      </c>
      <c r="W23" s="28">
        <f t="shared" ref="W23:AF23" si="11">+SUM(W19:W22)</f>
        <v>1081</v>
      </c>
      <c r="X23" s="28">
        <f t="shared" si="11"/>
        <v>735</v>
      </c>
      <c r="Y23" s="28">
        <f t="shared" si="11"/>
        <v>841</v>
      </c>
      <c r="Z23" s="28">
        <f t="shared" si="11"/>
        <v>217</v>
      </c>
      <c r="AA23" s="28">
        <f t="shared" si="11"/>
        <v>178</v>
      </c>
      <c r="AB23" s="28">
        <f t="shared" si="11"/>
        <v>884</v>
      </c>
      <c r="AC23" s="28">
        <f t="shared" si="11"/>
        <v>125</v>
      </c>
      <c r="AD23" s="28">
        <f t="shared" si="11"/>
        <v>164</v>
      </c>
      <c r="AE23" s="28">
        <f t="shared" si="11"/>
        <v>877</v>
      </c>
      <c r="AF23" s="28">
        <f t="shared" si="11"/>
        <v>826</v>
      </c>
      <c r="AH23" s="28">
        <f t="shared" ref="AH23:AI23" si="12">+SUM(AH19:AH22)</f>
        <v>922</v>
      </c>
      <c r="AI23" s="28">
        <f t="shared" si="12"/>
        <v>199</v>
      </c>
      <c r="AK23" s="69"/>
      <c r="AL23" s="69"/>
      <c r="AM23" s="69"/>
      <c r="AN23" s="69"/>
      <c r="AO23" s="69"/>
    </row>
  </sheetData>
  <mergeCells count="12">
    <mergeCell ref="W3:AF3"/>
    <mergeCell ref="AH3:AI3"/>
    <mergeCell ref="C2:F2"/>
    <mergeCell ref="Q2:R2"/>
    <mergeCell ref="T2:U2"/>
    <mergeCell ref="W2:AF2"/>
    <mergeCell ref="C3:F3"/>
    <mergeCell ref="H3:I3"/>
    <mergeCell ref="K3:L3"/>
    <mergeCell ref="N3:O3"/>
    <mergeCell ref="Q3:R3"/>
    <mergeCell ref="T3:U3"/>
  </mergeCells>
  <pageMargins left="0.7" right="0.7" top="0.75" bottom="0.75" header="0.3" footer="0.3"/>
  <pageSetup paperSize="5" scale="74" orientation="landscape" r:id="rId1"/>
  <headerFooter>
    <oddHeader>&amp;C&amp;"-,Bold"General Elections Results - November 5, 2019
Prepared by the Office of Edward P. McGettigan, Atlantic County Clerk</oddHeader>
  </headerFooter>
  <colBreaks count="2" manualBreakCount="2">
    <brk id="18" max="1048575" man="1"/>
    <brk id="3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7"/>
  <sheetViews>
    <sheetView zoomScale="75" zoomScaleNormal="75" workbookViewId="0">
      <pane xSplit="1" topLeftCell="C1" activePane="topRight" state="frozen"/>
      <selection activeCell="F14" sqref="F14"/>
      <selection pane="topRight" activeCell="F14" sqref="F14"/>
    </sheetView>
  </sheetViews>
  <sheetFormatPr defaultRowHeight="15" x14ac:dyDescent="0.25"/>
  <cols>
    <col min="1" max="1" width="20.5703125" bestFit="1" customWidth="1"/>
    <col min="2" max="2" width="1.570312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18" width="13.42578125" customWidth="1"/>
    <col min="19" max="19" width="1.7109375" customWidth="1"/>
    <col min="20" max="21" width="13.42578125" customWidth="1"/>
    <col min="22" max="22" width="1.7109375" customWidth="1"/>
    <col min="23" max="24" width="12.140625" customWidth="1"/>
    <col min="25" max="25" width="1.7109375" customWidth="1"/>
    <col min="26" max="27" width="12.140625" customWidth="1"/>
    <col min="28" max="28" width="1.7109375" customWidth="1"/>
    <col min="29" max="32" width="13.42578125" customWidth="1"/>
  </cols>
  <sheetData>
    <row r="2" spans="1:33" x14ac:dyDescent="0.25">
      <c r="C2" s="124" t="s">
        <v>17</v>
      </c>
      <c r="D2" s="124"/>
      <c r="E2" s="124"/>
      <c r="F2" s="124"/>
      <c r="Q2" s="124" t="s">
        <v>117</v>
      </c>
      <c r="R2" s="124"/>
      <c r="S2" s="115"/>
      <c r="T2" s="124" t="s">
        <v>117</v>
      </c>
      <c r="U2" s="124"/>
    </row>
    <row r="3" spans="1:33" ht="15.75" thickBot="1" x14ac:dyDescent="0.3">
      <c r="C3" s="124" t="s">
        <v>70</v>
      </c>
      <c r="D3" s="124"/>
      <c r="E3" s="124"/>
      <c r="F3" s="124"/>
      <c r="H3" s="124" t="s">
        <v>82</v>
      </c>
      <c r="I3" s="124"/>
      <c r="J3" s="12"/>
      <c r="K3" s="124" t="s">
        <v>87</v>
      </c>
      <c r="L3" s="124"/>
      <c r="N3" s="124" t="s">
        <v>93</v>
      </c>
      <c r="O3" s="124"/>
      <c r="Q3" s="124" t="s">
        <v>118</v>
      </c>
      <c r="R3" s="124"/>
      <c r="S3" s="115"/>
      <c r="T3" s="124" t="s">
        <v>119</v>
      </c>
      <c r="U3" s="124"/>
      <c r="W3" s="124" t="s">
        <v>529</v>
      </c>
      <c r="X3" s="124"/>
      <c r="Z3" s="124" t="s">
        <v>98</v>
      </c>
      <c r="AA3" s="124"/>
    </row>
    <row r="4" spans="1:33" x14ac:dyDescent="0.25">
      <c r="C4" s="57"/>
      <c r="D4" s="58"/>
      <c r="E4" s="58"/>
      <c r="F4" s="59"/>
      <c r="H4" s="3"/>
      <c r="I4" s="4"/>
      <c r="K4" s="3"/>
      <c r="L4" s="4"/>
      <c r="N4" s="3"/>
      <c r="O4" s="4"/>
      <c r="Q4" s="3" t="s">
        <v>100</v>
      </c>
      <c r="R4" s="4"/>
      <c r="T4" s="3" t="s">
        <v>100</v>
      </c>
      <c r="U4" s="4"/>
      <c r="W4" s="60"/>
      <c r="X4" s="62"/>
      <c r="Z4" s="60"/>
      <c r="AA4" s="62"/>
      <c r="AC4" s="91"/>
      <c r="AD4" s="92"/>
      <c r="AE4" s="92"/>
      <c r="AF4" s="92"/>
      <c r="AG4" s="93"/>
    </row>
    <row r="5" spans="1:33" x14ac:dyDescent="0.25">
      <c r="C5" s="13" t="str">
        <f>+'Lead Sheet'!V6</f>
        <v xml:space="preserve">Sarah J. </v>
      </c>
      <c r="D5" s="11" t="str">
        <f>+'Lead Sheet'!W6</f>
        <v xml:space="preserve">Wayne </v>
      </c>
      <c r="E5" s="11" t="str">
        <f>+'Lead Sheet'!X6</f>
        <v xml:space="preserve">Brian E. </v>
      </c>
      <c r="F5" s="14" t="str">
        <f>+'Lead Sheet'!Y6</f>
        <v xml:space="preserve">DiAnne C. </v>
      </c>
      <c r="H5" s="13" t="str">
        <f>+'Lead Sheet'!AA6</f>
        <v xml:space="preserve">Susan M. </v>
      </c>
      <c r="I5" s="14" t="str">
        <f>+'Lead Sheet'!AB6</f>
        <v xml:space="preserve">Dennis </v>
      </c>
      <c r="K5" s="13" t="str">
        <f>+'Lead Sheet'!AD6</f>
        <v xml:space="preserve">Nick </v>
      </c>
      <c r="L5" s="14" t="str">
        <f>+'Lead Sheet'!AE6</f>
        <v xml:space="preserve">Amy </v>
      </c>
      <c r="N5" s="13" t="str">
        <f>+'Lead Sheet'!AJ6</f>
        <v xml:space="preserve">Steve </v>
      </c>
      <c r="O5" s="14" t="str">
        <f>+'Lead Sheet'!AK6</f>
        <v xml:space="preserve">Rich </v>
      </c>
      <c r="Q5" s="13" t="s">
        <v>169</v>
      </c>
      <c r="R5" s="14" t="s">
        <v>532</v>
      </c>
      <c r="T5" s="13" t="s">
        <v>169</v>
      </c>
      <c r="U5" s="81" t="s">
        <v>534</v>
      </c>
      <c r="W5" s="35"/>
      <c r="X5" s="36"/>
      <c r="Z5" s="35"/>
      <c r="AA5" s="36"/>
      <c r="AC5" s="95" t="s">
        <v>65</v>
      </c>
      <c r="AD5" s="96" t="s">
        <v>65</v>
      </c>
      <c r="AE5" s="96" t="s">
        <v>65</v>
      </c>
      <c r="AF5" s="96" t="s">
        <v>65</v>
      </c>
      <c r="AG5" s="97" t="s">
        <v>65</v>
      </c>
    </row>
    <row r="6" spans="1:33" x14ac:dyDescent="0.25">
      <c r="C6" s="13" t="str">
        <f>+'Lead Sheet'!V7</f>
        <v>Collins</v>
      </c>
      <c r="D6" s="11" t="str">
        <f>+'Lead Sheet'!W7</f>
        <v>Lewis</v>
      </c>
      <c r="E6" s="11" t="str">
        <f>+'Lead Sheet'!X7</f>
        <v>Rumpf</v>
      </c>
      <c r="F6" s="14" t="str">
        <f>+'Lead Sheet'!Y7</f>
        <v>Gove</v>
      </c>
      <c r="H6" s="13" t="str">
        <f>+'Lead Sheet'!AA7</f>
        <v>Korngut</v>
      </c>
      <c r="I6" s="14" t="str">
        <f>+'Lead Sheet'!AB7</f>
        <v>Levinson</v>
      </c>
      <c r="K6" s="13" t="str">
        <f>+'Lead Sheet'!AD7</f>
        <v>Polito</v>
      </c>
      <c r="L6" s="14" t="str">
        <f>+'Lead Sheet'!AE7</f>
        <v>Gatto</v>
      </c>
      <c r="N6" s="13" t="str">
        <f>+'Lead Sheet'!AJ7</f>
        <v>Light</v>
      </c>
      <c r="O6" s="14" t="str">
        <f>+'Lead Sheet'!AK7</f>
        <v>Dase</v>
      </c>
      <c r="Q6" s="13" t="s">
        <v>170</v>
      </c>
      <c r="R6" s="14" t="s">
        <v>533</v>
      </c>
      <c r="T6" s="13" t="s">
        <v>170</v>
      </c>
      <c r="U6" s="14" t="s">
        <v>535</v>
      </c>
      <c r="W6" s="35" t="str">
        <f>+'Lead Sheet'!$AM$7</f>
        <v>Yes</v>
      </c>
      <c r="X6" s="36" t="str">
        <f>+'Lead Sheet'!$AN$7</f>
        <v>No</v>
      </c>
      <c r="Z6" s="35" t="str">
        <f>+'Lead Sheet'!$AM$7</f>
        <v>Yes</v>
      </c>
      <c r="AA6" s="36" t="str">
        <f>+'Lead Sheet'!$AN$7</f>
        <v>No</v>
      </c>
      <c r="AC6" s="95" t="s">
        <v>573</v>
      </c>
      <c r="AD6" s="96" t="s">
        <v>574</v>
      </c>
      <c r="AE6" s="96" t="s">
        <v>575</v>
      </c>
      <c r="AF6" s="96" t="s">
        <v>594</v>
      </c>
      <c r="AG6" s="97" t="s">
        <v>576</v>
      </c>
    </row>
    <row r="7" spans="1:33" x14ac:dyDescent="0.25">
      <c r="C7" s="13" t="str">
        <f>+'Lead Sheet'!V8</f>
        <v>Democratic</v>
      </c>
      <c r="D7" s="11" t="str">
        <f>+'Lead Sheet'!W8</f>
        <v>Democratic</v>
      </c>
      <c r="E7" s="11" t="str">
        <f>+'Lead Sheet'!X8</f>
        <v>Republican</v>
      </c>
      <c r="F7" s="14" t="str">
        <f>+'Lead Sheet'!Y8</f>
        <v>Republican</v>
      </c>
      <c r="H7" s="13" t="str">
        <f>+'Lead Sheet'!AA8</f>
        <v>Democratic</v>
      </c>
      <c r="I7" s="14" t="str">
        <f>+'Lead Sheet'!AB8</f>
        <v>Republican</v>
      </c>
      <c r="K7" s="13" t="str">
        <f>+'Lead Sheet'!AD8</f>
        <v>Democratic</v>
      </c>
      <c r="L7" s="14" t="str">
        <f>+'Lead Sheet'!AE8</f>
        <v>Republican</v>
      </c>
      <c r="N7" s="13" t="str">
        <f>+'Lead Sheet'!AJ8</f>
        <v>Democratic</v>
      </c>
      <c r="O7" s="14" t="str">
        <f>+'Lead Sheet'!AK8</f>
        <v>Republican</v>
      </c>
      <c r="Q7" s="13" t="s">
        <v>19</v>
      </c>
      <c r="R7" s="14" t="s">
        <v>20</v>
      </c>
      <c r="T7" s="13" t="s">
        <v>19</v>
      </c>
      <c r="U7" s="14" t="s">
        <v>20</v>
      </c>
      <c r="W7" s="35"/>
      <c r="X7" s="36"/>
      <c r="Z7" s="35"/>
      <c r="AA7" s="36"/>
      <c r="AC7" s="95" t="s">
        <v>578</v>
      </c>
      <c r="AD7" s="96" t="s">
        <v>579</v>
      </c>
      <c r="AE7" s="96" t="s">
        <v>578</v>
      </c>
      <c r="AF7" s="96" t="s">
        <v>578</v>
      </c>
      <c r="AG7" s="97" t="s">
        <v>578</v>
      </c>
    </row>
    <row r="8" spans="1:33" ht="15.75" thickBot="1" x14ac:dyDescent="0.3">
      <c r="C8" s="18"/>
      <c r="D8" s="19"/>
      <c r="E8" s="19"/>
      <c r="F8" s="21"/>
      <c r="H8" s="5"/>
      <c r="I8" s="6"/>
      <c r="K8" s="5"/>
      <c r="L8" s="6"/>
      <c r="N8" s="5"/>
      <c r="O8" s="6"/>
      <c r="Q8" s="5"/>
      <c r="R8" s="6"/>
      <c r="T8" s="5"/>
      <c r="U8" s="6"/>
      <c r="W8" s="37"/>
      <c r="X8" s="39"/>
      <c r="Z8" s="37"/>
      <c r="AA8" s="39"/>
      <c r="AC8" s="98"/>
      <c r="AD8" s="99"/>
      <c r="AE8" s="99"/>
      <c r="AF8" s="99"/>
      <c r="AG8" s="100"/>
    </row>
    <row r="9" spans="1:33" ht="5.0999999999999996" customHeight="1" x14ac:dyDescent="0.25">
      <c r="AC9" s="30"/>
      <c r="AD9" s="30"/>
      <c r="AE9" s="30"/>
      <c r="AF9" s="30"/>
      <c r="AG9" s="30"/>
    </row>
    <row r="10" spans="1:33" x14ac:dyDescent="0.25">
      <c r="A10" t="s">
        <v>530</v>
      </c>
      <c r="C10" s="25">
        <v>73</v>
      </c>
      <c r="D10" s="25">
        <v>67</v>
      </c>
      <c r="E10" s="25">
        <v>106</v>
      </c>
      <c r="F10" s="25">
        <v>110</v>
      </c>
      <c r="H10" s="25">
        <v>60</v>
      </c>
      <c r="I10" s="25">
        <v>115</v>
      </c>
      <c r="K10" s="25">
        <v>74</v>
      </c>
      <c r="L10" s="25">
        <v>107</v>
      </c>
      <c r="N10" s="25">
        <v>72</v>
      </c>
      <c r="O10" s="25">
        <v>108</v>
      </c>
      <c r="Q10" s="26"/>
      <c r="R10" s="26">
        <v>134</v>
      </c>
      <c r="T10" s="26"/>
      <c r="U10" s="26"/>
      <c r="W10" s="25">
        <v>152</v>
      </c>
      <c r="X10" s="25">
        <v>25</v>
      </c>
      <c r="Z10" s="25">
        <v>107</v>
      </c>
      <c r="AA10" s="25">
        <v>69</v>
      </c>
      <c r="AC10" s="25">
        <v>183</v>
      </c>
      <c r="AD10" s="41">
        <v>34</v>
      </c>
      <c r="AE10" s="41">
        <v>2</v>
      </c>
      <c r="AF10" s="41">
        <v>0</v>
      </c>
      <c r="AG10" s="41">
        <f>+SUM(AC10:AF10)</f>
        <v>219</v>
      </c>
    </row>
    <row r="11" spans="1:33" x14ac:dyDescent="0.25">
      <c r="A11" t="s">
        <v>531</v>
      </c>
      <c r="C11" s="25">
        <v>43</v>
      </c>
      <c r="D11" s="25">
        <v>37</v>
      </c>
      <c r="E11" s="25">
        <v>141</v>
      </c>
      <c r="F11" s="25">
        <v>143</v>
      </c>
      <c r="H11" s="25">
        <v>33</v>
      </c>
      <c r="I11" s="25">
        <v>148</v>
      </c>
      <c r="K11" s="25">
        <v>48</v>
      </c>
      <c r="L11" s="25">
        <v>134</v>
      </c>
      <c r="N11" s="25">
        <v>45</v>
      </c>
      <c r="O11" s="25">
        <v>136</v>
      </c>
      <c r="Q11" s="26"/>
      <c r="R11" s="26"/>
      <c r="T11" s="26"/>
      <c r="U11" s="26">
        <v>151</v>
      </c>
      <c r="W11" s="25">
        <v>164</v>
      </c>
      <c r="X11" s="25">
        <v>13</v>
      </c>
      <c r="Z11" s="25">
        <v>111</v>
      </c>
      <c r="AA11" s="25">
        <v>69</v>
      </c>
      <c r="AC11" s="25">
        <v>184</v>
      </c>
      <c r="AD11" s="41">
        <v>10</v>
      </c>
      <c r="AE11" s="41">
        <v>8</v>
      </c>
      <c r="AF11" s="41">
        <v>0</v>
      </c>
      <c r="AG11" s="41">
        <f>+SUM(AC11:AF11)</f>
        <v>202</v>
      </c>
    </row>
    <row r="12" spans="1:33" ht="15.75" thickBot="1" x14ac:dyDescent="0.3"/>
    <row r="13" spans="1:33" ht="15.75" thickBot="1" x14ac:dyDescent="0.3">
      <c r="A13" s="43" t="s">
        <v>65</v>
      </c>
      <c r="B13" s="24"/>
      <c r="C13" s="28">
        <f>+SUM(C10:C11)</f>
        <v>116</v>
      </c>
      <c r="D13" s="28">
        <f>+SUM(D10:D11)</f>
        <v>104</v>
      </c>
      <c r="E13" s="28">
        <f>+SUM(E10:E11)</f>
        <v>247</v>
      </c>
      <c r="F13" s="28">
        <f>+SUM(F10:F11)</f>
        <v>253</v>
      </c>
      <c r="H13" s="28">
        <f>+SUM(H10:H11)</f>
        <v>93</v>
      </c>
      <c r="I13" s="28">
        <f>+SUM(I10:I11)</f>
        <v>263</v>
      </c>
      <c r="K13" s="28">
        <f>+SUM(K10:K11)</f>
        <v>122</v>
      </c>
      <c r="L13" s="28">
        <f>+SUM(L10:L11)</f>
        <v>241</v>
      </c>
      <c r="N13" s="28">
        <f>+SUM(N10:N11)</f>
        <v>117</v>
      </c>
      <c r="O13" s="28">
        <f>+SUM(O10:O11)</f>
        <v>244</v>
      </c>
      <c r="Q13" s="28">
        <f>+SUM(Q10:Q11)</f>
        <v>0</v>
      </c>
      <c r="R13" s="28">
        <f>+SUM(R10:R11)</f>
        <v>134</v>
      </c>
      <c r="T13" s="28">
        <f>+SUM(T10:T11)</f>
        <v>0</v>
      </c>
      <c r="U13" s="28">
        <f>+SUM(U10:U11)</f>
        <v>151</v>
      </c>
      <c r="W13" s="28">
        <f>+SUM(W10:W11)</f>
        <v>316</v>
      </c>
      <c r="X13" s="28">
        <f>+SUM(X10:X11)</f>
        <v>38</v>
      </c>
      <c r="Z13" s="28">
        <f>+SUM(Z10:Z11)</f>
        <v>218</v>
      </c>
      <c r="AA13" s="28">
        <f>+SUM(AA10:AA11)</f>
        <v>138</v>
      </c>
      <c r="AC13" s="28">
        <f>+SUM(AC10:AC11)</f>
        <v>367</v>
      </c>
      <c r="AD13" s="28">
        <f>+SUM(AD10:AD11)</f>
        <v>44</v>
      </c>
      <c r="AE13" s="28">
        <f>+SUM(AE10:AE11)</f>
        <v>10</v>
      </c>
      <c r="AF13" s="28">
        <f>+SUM(AF10:AF11)</f>
        <v>0</v>
      </c>
      <c r="AG13" s="28">
        <f>+SUM(AG10:AG11)</f>
        <v>421</v>
      </c>
    </row>
    <row r="14" spans="1:33" x14ac:dyDescent="0.25">
      <c r="A14" s="44" t="s">
        <v>66</v>
      </c>
      <c r="B14" s="24"/>
      <c r="C14" s="72">
        <v>20</v>
      </c>
      <c r="D14" s="72">
        <v>17</v>
      </c>
      <c r="E14" s="72">
        <v>22</v>
      </c>
      <c r="F14" s="72">
        <v>25</v>
      </c>
      <c r="G14" s="114"/>
      <c r="H14" s="72">
        <v>14</v>
      </c>
      <c r="I14" s="72">
        <v>27</v>
      </c>
      <c r="J14" s="114"/>
      <c r="K14" s="72">
        <v>18</v>
      </c>
      <c r="L14" s="72">
        <v>24</v>
      </c>
      <c r="M14" s="114"/>
      <c r="N14" s="72">
        <v>16</v>
      </c>
      <c r="O14" s="72">
        <v>25</v>
      </c>
      <c r="P14" s="114"/>
      <c r="Q14" s="72"/>
      <c r="R14" s="72">
        <v>21</v>
      </c>
      <c r="S14" s="114"/>
      <c r="T14" s="72"/>
      <c r="U14" s="72">
        <v>9</v>
      </c>
      <c r="V14" s="114"/>
      <c r="W14" s="72">
        <v>30</v>
      </c>
      <c r="X14" s="72">
        <v>12</v>
      </c>
      <c r="Y14" s="114"/>
      <c r="Z14" s="72">
        <v>33</v>
      </c>
      <c r="AA14" s="72">
        <v>8</v>
      </c>
      <c r="AC14" s="70"/>
      <c r="AD14" s="70"/>
      <c r="AE14" s="70"/>
      <c r="AF14" s="70"/>
      <c r="AG14" s="70"/>
    </row>
    <row r="15" spans="1:33" x14ac:dyDescent="0.25">
      <c r="A15" s="45" t="s">
        <v>67</v>
      </c>
      <c r="B15" s="24"/>
      <c r="C15" s="73">
        <v>8</v>
      </c>
      <c r="D15" s="73">
        <v>6</v>
      </c>
      <c r="E15" s="73">
        <v>2</v>
      </c>
      <c r="F15" s="73">
        <v>4</v>
      </c>
      <c r="G15" s="114"/>
      <c r="H15" s="73">
        <v>4</v>
      </c>
      <c r="I15" s="73">
        <v>6</v>
      </c>
      <c r="J15" s="114"/>
      <c r="K15" s="73">
        <v>8</v>
      </c>
      <c r="L15" s="73">
        <v>2</v>
      </c>
      <c r="M15" s="114"/>
      <c r="N15" s="73">
        <v>7</v>
      </c>
      <c r="O15" s="73">
        <v>2</v>
      </c>
      <c r="P15" s="114"/>
      <c r="Q15" s="73"/>
      <c r="R15" s="73">
        <v>0</v>
      </c>
      <c r="S15" s="114"/>
      <c r="T15" s="73"/>
      <c r="U15" s="73">
        <v>6</v>
      </c>
      <c r="V15" s="114"/>
      <c r="W15" s="73">
        <v>10</v>
      </c>
      <c r="X15" s="73">
        <v>0</v>
      </c>
      <c r="Y15" s="114"/>
      <c r="Z15" s="73">
        <v>9</v>
      </c>
      <c r="AA15" s="73">
        <v>0</v>
      </c>
      <c r="AC15" s="70"/>
      <c r="AD15" s="70"/>
      <c r="AE15" s="70"/>
      <c r="AF15" s="70"/>
      <c r="AG15" s="70"/>
    </row>
    <row r="16" spans="1:33" ht="15.75" thickBot="1" x14ac:dyDescent="0.3">
      <c r="A16" s="46" t="s">
        <v>68</v>
      </c>
      <c r="B16" s="24"/>
      <c r="C16" s="74">
        <v>0</v>
      </c>
      <c r="D16" s="74">
        <v>0</v>
      </c>
      <c r="E16" s="74">
        <v>0</v>
      </c>
      <c r="F16" s="74">
        <v>0</v>
      </c>
      <c r="G16" s="114"/>
      <c r="H16" s="74">
        <v>0</v>
      </c>
      <c r="I16" s="74">
        <v>0</v>
      </c>
      <c r="J16" s="114"/>
      <c r="K16" s="74">
        <v>0</v>
      </c>
      <c r="L16" s="74">
        <v>0</v>
      </c>
      <c r="M16" s="114"/>
      <c r="N16" s="74">
        <v>0</v>
      </c>
      <c r="O16" s="74">
        <v>0</v>
      </c>
      <c r="P16" s="114"/>
      <c r="Q16" s="74"/>
      <c r="R16" s="74">
        <v>0</v>
      </c>
      <c r="S16" s="114"/>
      <c r="T16" s="74"/>
      <c r="U16" s="74">
        <v>0</v>
      </c>
      <c r="V16" s="114"/>
      <c r="W16" s="74">
        <v>0</v>
      </c>
      <c r="X16" s="74">
        <v>0</v>
      </c>
      <c r="Y16" s="114"/>
      <c r="Z16" s="74">
        <v>0</v>
      </c>
      <c r="AA16" s="74">
        <v>0</v>
      </c>
      <c r="AC16" s="70"/>
      <c r="AD16" s="70"/>
      <c r="AE16" s="70"/>
      <c r="AF16" s="70"/>
      <c r="AG16" s="70"/>
    </row>
    <row r="17" spans="1:33" ht="15.75" thickBot="1" x14ac:dyDescent="0.3">
      <c r="A17" s="43" t="s">
        <v>69</v>
      </c>
      <c r="B17" s="24"/>
      <c r="C17" s="28">
        <f>+SUM(C13:C16)</f>
        <v>144</v>
      </c>
      <c r="D17" s="28">
        <f>+SUM(D13:D16)</f>
        <v>127</v>
      </c>
      <c r="E17" s="28">
        <f>+SUM(E13:E16)</f>
        <v>271</v>
      </c>
      <c r="F17" s="28">
        <f>+SUM(F13:F16)</f>
        <v>282</v>
      </c>
      <c r="H17" s="28">
        <f>+SUM(H13:H16)</f>
        <v>111</v>
      </c>
      <c r="I17" s="28">
        <f>+SUM(I13:I16)</f>
        <v>296</v>
      </c>
      <c r="K17" s="28">
        <f>+SUM(K13:K16)</f>
        <v>148</v>
      </c>
      <c r="L17" s="28">
        <f>+SUM(L13:L16)</f>
        <v>267</v>
      </c>
      <c r="N17" s="28">
        <f>+SUM(N13:N16)</f>
        <v>140</v>
      </c>
      <c r="O17" s="28">
        <f>+SUM(O13:O16)</f>
        <v>271</v>
      </c>
      <c r="Q17" s="28">
        <f>+SUM(Q13:Q16)</f>
        <v>0</v>
      </c>
      <c r="R17" s="28">
        <f>+SUM(R13:R16)</f>
        <v>155</v>
      </c>
      <c r="T17" s="28">
        <f>+SUM(T13:T16)</f>
        <v>0</v>
      </c>
      <c r="U17" s="28">
        <f>+SUM(U13:U16)</f>
        <v>166</v>
      </c>
      <c r="W17" s="28">
        <f>+SUM(W13:W16)</f>
        <v>356</v>
      </c>
      <c r="X17" s="28">
        <f>+SUM(X13:X16)</f>
        <v>50</v>
      </c>
      <c r="Z17" s="28">
        <f t="shared" ref="Z17:AA17" si="0">+SUM(Z13:Z16)</f>
        <v>260</v>
      </c>
      <c r="AA17" s="28">
        <f t="shared" si="0"/>
        <v>146</v>
      </c>
      <c r="AC17" s="69"/>
      <c r="AD17" s="69"/>
      <c r="AE17" s="69"/>
      <c r="AF17" s="69"/>
      <c r="AG17" s="69"/>
    </row>
  </sheetData>
  <mergeCells count="11">
    <mergeCell ref="C2:F2"/>
    <mergeCell ref="C3:F3"/>
    <mergeCell ref="H3:I3"/>
    <mergeCell ref="K3:L3"/>
    <mergeCell ref="N3:O3"/>
    <mergeCell ref="Z3:AA3"/>
    <mergeCell ref="Q3:R3"/>
    <mergeCell ref="Q2:R2"/>
    <mergeCell ref="T2:U2"/>
    <mergeCell ref="T3:U3"/>
    <mergeCell ref="W3:X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25"/>
  <sheetViews>
    <sheetView zoomScale="75" zoomScaleNormal="75" workbookViewId="0">
      <pane xSplit="1" topLeftCell="B1" activePane="topRight" state="frozen"/>
      <selection activeCell="F14" sqref="F14"/>
      <selection pane="topRight" activeCell="F14" sqref="F14"/>
    </sheetView>
  </sheetViews>
  <sheetFormatPr defaultRowHeight="15" x14ac:dyDescent="0.25"/>
  <cols>
    <col min="1" max="1" width="22.710937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18" width="13.42578125" customWidth="1"/>
    <col min="19" max="19" width="1.7109375" customWidth="1"/>
    <col min="20" max="21" width="13.42578125" customWidth="1"/>
    <col min="22" max="22" width="1.7109375" customWidth="1"/>
    <col min="23" max="24" width="13.42578125" customWidth="1"/>
    <col min="25" max="25" width="1.7109375" customWidth="1"/>
    <col min="26" max="26" width="14.42578125" customWidth="1"/>
    <col min="27" max="27" width="1.7109375" customWidth="1"/>
    <col min="28" max="30" width="13.42578125" customWidth="1"/>
    <col min="31" max="31" width="1.7109375" customWidth="1"/>
    <col min="32" max="32" width="15" customWidth="1"/>
    <col min="33" max="33" width="1.7109375" customWidth="1"/>
    <col min="34" max="35" width="13.42578125" customWidth="1"/>
    <col min="36" max="36" width="1.7109375" customWidth="1"/>
    <col min="37" max="61" width="13.42578125" customWidth="1"/>
  </cols>
  <sheetData>
    <row r="2" spans="1:41" x14ac:dyDescent="0.25">
      <c r="Z2" s="9" t="s">
        <v>372</v>
      </c>
      <c r="AF2" s="9" t="s">
        <v>372</v>
      </c>
    </row>
    <row r="3" spans="1:41" x14ac:dyDescent="0.25">
      <c r="Z3" s="9" t="s">
        <v>430</v>
      </c>
      <c r="AF3" s="9" t="s">
        <v>451</v>
      </c>
    </row>
    <row r="4" spans="1:41" x14ac:dyDescent="0.25">
      <c r="C4" s="124" t="s">
        <v>17</v>
      </c>
      <c r="D4" s="124"/>
      <c r="E4" s="124"/>
      <c r="F4" s="124"/>
      <c r="G4" s="12"/>
      <c r="H4" s="12"/>
      <c r="I4" s="12"/>
      <c r="J4" s="12"/>
      <c r="K4" s="12"/>
      <c r="L4" s="12"/>
      <c r="Q4" s="124" t="s">
        <v>117</v>
      </c>
      <c r="R4" s="124"/>
      <c r="S4" s="9"/>
      <c r="T4" s="124" t="s">
        <v>117</v>
      </c>
      <c r="U4" s="124"/>
      <c r="W4" s="124" t="s">
        <v>117</v>
      </c>
      <c r="X4" s="124"/>
      <c r="Y4" s="9"/>
      <c r="Z4" s="9" t="s">
        <v>431</v>
      </c>
      <c r="AB4" s="124" t="s">
        <v>136</v>
      </c>
      <c r="AC4" s="124"/>
      <c r="AD4" s="124"/>
      <c r="AF4" s="9" t="s">
        <v>374</v>
      </c>
    </row>
    <row r="5" spans="1:41" ht="15.75" thickBot="1" x14ac:dyDescent="0.3">
      <c r="C5" s="124" t="s">
        <v>29</v>
      </c>
      <c r="D5" s="124"/>
      <c r="E5" s="124"/>
      <c r="F5" s="124"/>
      <c r="G5" s="12"/>
      <c r="H5" s="124" t="s">
        <v>82</v>
      </c>
      <c r="I5" s="124"/>
      <c r="J5" s="12"/>
      <c r="K5" s="124" t="s">
        <v>87</v>
      </c>
      <c r="L5" s="124"/>
      <c r="N5" s="124" t="s">
        <v>112</v>
      </c>
      <c r="O5" s="124"/>
      <c r="Q5" s="124" t="s">
        <v>118</v>
      </c>
      <c r="R5" s="124"/>
      <c r="S5" s="9"/>
      <c r="T5" s="124" t="s">
        <v>536</v>
      </c>
      <c r="U5" s="124"/>
      <c r="W5" s="124" t="s">
        <v>119</v>
      </c>
      <c r="X5" s="124"/>
      <c r="Y5" s="9"/>
      <c r="Z5" s="9" t="s">
        <v>432</v>
      </c>
      <c r="AB5" s="124" t="s">
        <v>137</v>
      </c>
      <c r="AC5" s="124"/>
      <c r="AD5" s="124"/>
      <c r="AF5" s="9" t="s">
        <v>129</v>
      </c>
      <c r="AH5" s="124" t="s">
        <v>98</v>
      </c>
      <c r="AI5" s="124"/>
    </row>
    <row r="6" spans="1:41" x14ac:dyDescent="0.25">
      <c r="C6" s="60"/>
      <c r="D6" s="61"/>
      <c r="E6" s="61"/>
      <c r="F6" s="62"/>
      <c r="G6" s="55"/>
      <c r="H6" s="60"/>
      <c r="I6" s="62"/>
      <c r="J6" s="55"/>
      <c r="K6" s="60"/>
      <c r="L6" s="62"/>
      <c r="N6" s="3" t="s">
        <v>100</v>
      </c>
      <c r="O6" s="4"/>
      <c r="Q6" s="3" t="s">
        <v>100</v>
      </c>
      <c r="R6" s="4"/>
      <c r="T6" s="3"/>
      <c r="U6" s="4"/>
      <c r="W6" s="3" t="s">
        <v>100</v>
      </c>
      <c r="X6" s="4"/>
      <c r="Z6" s="87"/>
      <c r="AB6" s="3"/>
      <c r="AC6" s="7"/>
      <c r="AD6" s="4"/>
      <c r="AF6" s="82"/>
      <c r="AH6" s="60"/>
      <c r="AI6" s="62"/>
      <c r="AK6" s="91"/>
      <c r="AL6" s="92"/>
      <c r="AM6" s="92"/>
      <c r="AN6" s="92"/>
      <c r="AO6" s="93"/>
    </row>
    <row r="7" spans="1:41" x14ac:dyDescent="0.25">
      <c r="C7" s="35" t="str">
        <f>+'Lead Sheet'!K6</f>
        <v xml:space="preserve">Vincent </v>
      </c>
      <c r="D7" s="34" t="str">
        <f>+'Lead Sheet'!L6</f>
        <v xml:space="preserve">John </v>
      </c>
      <c r="E7" s="34" t="str">
        <f>+'Lead Sheet'!M6</f>
        <v xml:space="preserve">Philip J. </v>
      </c>
      <c r="F7" s="36" t="str">
        <f>+'Lead Sheet'!N6</f>
        <v xml:space="preserve"> John W. </v>
      </c>
      <c r="G7" s="34"/>
      <c r="H7" s="35" t="str">
        <f>+'Lead Sheet'!AA6</f>
        <v xml:space="preserve">Susan M. </v>
      </c>
      <c r="I7" s="36" t="str">
        <f>+'Lead Sheet'!AB6</f>
        <v xml:space="preserve">Dennis </v>
      </c>
      <c r="J7" s="34"/>
      <c r="K7" s="35" t="str">
        <f>+'Lead Sheet'!AD6</f>
        <v xml:space="preserve">Nick </v>
      </c>
      <c r="L7" s="36" t="str">
        <f>+'Lead Sheet'!AE6</f>
        <v xml:space="preserve">Amy </v>
      </c>
      <c r="N7" s="13" t="s">
        <v>169</v>
      </c>
      <c r="O7" s="14" t="s">
        <v>547</v>
      </c>
      <c r="Q7" s="13" t="s">
        <v>169</v>
      </c>
      <c r="R7" s="14" t="s">
        <v>545</v>
      </c>
      <c r="T7" s="13" t="s">
        <v>550</v>
      </c>
      <c r="U7" s="14" t="s">
        <v>551</v>
      </c>
      <c r="W7" s="13" t="s">
        <v>169</v>
      </c>
      <c r="X7" s="81" t="s">
        <v>122</v>
      </c>
      <c r="Z7" s="84" t="s">
        <v>553</v>
      </c>
      <c r="AB7" s="49" t="s">
        <v>555</v>
      </c>
      <c r="AC7" s="11" t="s">
        <v>557</v>
      </c>
      <c r="AD7" s="14" t="s">
        <v>587</v>
      </c>
      <c r="AF7" s="83" t="s">
        <v>588</v>
      </c>
      <c r="AH7" s="35"/>
      <c r="AI7" s="36"/>
      <c r="AK7" s="95" t="s">
        <v>65</v>
      </c>
      <c r="AL7" s="96" t="s">
        <v>65</v>
      </c>
      <c r="AM7" s="96" t="s">
        <v>65</v>
      </c>
      <c r="AN7" s="96" t="s">
        <v>65</v>
      </c>
      <c r="AO7" s="97" t="s">
        <v>65</v>
      </c>
    </row>
    <row r="8" spans="1:41" x14ac:dyDescent="0.25">
      <c r="C8" s="35" t="str">
        <f>+'Lead Sheet'!K7</f>
        <v>Mazzeo</v>
      </c>
      <c r="D8" s="34" t="str">
        <f>+'Lead Sheet'!L7</f>
        <v>Armato</v>
      </c>
      <c r="E8" s="34" t="str">
        <f>+'Lead Sheet'!M7</f>
        <v>Guenther</v>
      </c>
      <c r="F8" s="36" t="str">
        <f>+'Lead Sheet'!N7</f>
        <v>Risley Jr.</v>
      </c>
      <c r="G8" s="34"/>
      <c r="H8" s="35" t="str">
        <f>+'Lead Sheet'!AA7</f>
        <v>Korngut</v>
      </c>
      <c r="I8" s="36" t="str">
        <f>+'Lead Sheet'!AB7</f>
        <v>Levinson</v>
      </c>
      <c r="J8" s="34"/>
      <c r="K8" s="35" t="str">
        <f>+'Lead Sheet'!AD7</f>
        <v>Polito</v>
      </c>
      <c r="L8" s="36" t="str">
        <f>+'Lead Sheet'!AE7</f>
        <v>Gatto</v>
      </c>
      <c r="N8" s="13" t="s">
        <v>170</v>
      </c>
      <c r="O8" s="14" t="s">
        <v>548</v>
      </c>
      <c r="Q8" s="13" t="s">
        <v>170</v>
      </c>
      <c r="R8" s="14" t="s">
        <v>546</v>
      </c>
      <c r="T8" s="13" t="s">
        <v>549</v>
      </c>
      <c r="U8" s="14" t="s">
        <v>552</v>
      </c>
      <c r="W8" s="13" t="s">
        <v>170</v>
      </c>
      <c r="X8" s="14" t="s">
        <v>310</v>
      </c>
      <c r="Z8" s="83" t="s">
        <v>554</v>
      </c>
      <c r="AB8" s="13" t="s">
        <v>556</v>
      </c>
      <c r="AC8" s="11" t="s">
        <v>558</v>
      </c>
      <c r="AD8" s="14" t="s">
        <v>549</v>
      </c>
      <c r="AF8" s="83" t="s">
        <v>589</v>
      </c>
      <c r="AH8" s="35" t="str">
        <f>+'Lead Sheet'!$AM$7</f>
        <v>Yes</v>
      </c>
      <c r="AI8" s="36" t="str">
        <f>+'Lead Sheet'!$AN$7</f>
        <v>No</v>
      </c>
      <c r="AK8" s="95" t="s">
        <v>573</v>
      </c>
      <c r="AL8" s="96" t="s">
        <v>574</v>
      </c>
      <c r="AM8" s="96" t="s">
        <v>575</v>
      </c>
      <c r="AN8" s="96" t="s">
        <v>594</v>
      </c>
      <c r="AO8" s="97" t="s">
        <v>576</v>
      </c>
    </row>
    <row r="9" spans="1:41" x14ac:dyDescent="0.25">
      <c r="C9" s="35" t="str">
        <f>+'Lead Sheet'!K8</f>
        <v>Democratic</v>
      </c>
      <c r="D9" s="34" t="str">
        <f>+'Lead Sheet'!L8</f>
        <v>Democratic</v>
      </c>
      <c r="E9" s="34" t="str">
        <f>+'Lead Sheet'!M8</f>
        <v>Republican</v>
      </c>
      <c r="F9" s="36" t="str">
        <f>+'Lead Sheet'!N8</f>
        <v>Republican</v>
      </c>
      <c r="G9" s="34"/>
      <c r="H9" s="35" t="str">
        <f>+'Lead Sheet'!AA8</f>
        <v>Democratic</v>
      </c>
      <c r="I9" s="36" t="str">
        <f>+'Lead Sheet'!AB8</f>
        <v>Republican</v>
      </c>
      <c r="J9" s="34"/>
      <c r="K9" s="35" t="str">
        <f>+'Lead Sheet'!AD8</f>
        <v>Democratic</v>
      </c>
      <c r="L9" s="36" t="str">
        <f>+'Lead Sheet'!AE8</f>
        <v>Republican</v>
      </c>
      <c r="N9" s="13" t="s">
        <v>19</v>
      </c>
      <c r="O9" s="14" t="s">
        <v>20</v>
      </c>
      <c r="Q9" s="13" t="s">
        <v>19</v>
      </c>
      <c r="R9" s="14" t="s">
        <v>20</v>
      </c>
      <c r="T9" s="13" t="s">
        <v>19</v>
      </c>
      <c r="U9" s="14" t="s">
        <v>20</v>
      </c>
      <c r="W9" s="13" t="s">
        <v>19</v>
      </c>
      <c r="X9" s="14" t="s">
        <v>20</v>
      </c>
      <c r="Z9" s="83"/>
      <c r="AB9" s="13"/>
      <c r="AC9" s="11" t="s">
        <v>554</v>
      </c>
      <c r="AD9" s="14"/>
      <c r="AF9" s="85"/>
      <c r="AH9" s="35"/>
      <c r="AI9" s="36"/>
      <c r="AK9" s="95" t="s">
        <v>578</v>
      </c>
      <c r="AL9" s="96" t="s">
        <v>579</v>
      </c>
      <c r="AM9" s="96" t="s">
        <v>578</v>
      </c>
      <c r="AN9" s="96" t="s">
        <v>578</v>
      </c>
      <c r="AO9" s="97" t="s">
        <v>578</v>
      </c>
    </row>
    <row r="10" spans="1:41" ht="15.75" thickBot="1" x14ac:dyDescent="0.3">
      <c r="C10" s="37"/>
      <c r="D10" s="38"/>
      <c r="E10" s="38"/>
      <c r="F10" s="39"/>
      <c r="G10" s="34"/>
      <c r="H10" s="37"/>
      <c r="I10" s="39"/>
      <c r="J10" s="34"/>
      <c r="K10" s="37"/>
      <c r="L10" s="39"/>
      <c r="N10" s="5"/>
      <c r="O10" s="6"/>
      <c r="Q10" s="5"/>
      <c r="R10" s="6"/>
      <c r="T10" s="5"/>
      <c r="U10" s="6"/>
      <c r="W10" s="5"/>
      <c r="X10" s="6"/>
      <c r="Z10" s="88"/>
      <c r="AB10" s="5"/>
      <c r="AC10" s="8"/>
      <c r="AD10" s="6"/>
      <c r="AF10" s="86"/>
      <c r="AH10" s="37"/>
      <c r="AI10" s="39"/>
      <c r="AK10" s="98"/>
      <c r="AL10" s="99"/>
      <c r="AM10" s="99"/>
      <c r="AN10" s="99"/>
      <c r="AO10" s="100"/>
    </row>
    <row r="11" spans="1:41" ht="5.0999999999999996" customHeight="1" x14ac:dyDescent="0.25">
      <c r="C11" s="34"/>
      <c r="D11" s="34"/>
      <c r="E11" s="34"/>
      <c r="F11" s="34"/>
      <c r="G11" s="34"/>
      <c r="H11" s="34"/>
      <c r="I11" s="34"/>
      <c r="J11" s="34"/>
      <c r="K11" s="34"/>
      <c r="L11" s="34"/>
      <c r="AH11" s="34"/>
      <c r="AI11" s="34"/>
      <c r="AK11" s="30"/>
      <c r="AL11" s="30"/>
      <c r="AM11" s="30"/>
      <c r="AN11" s="30"/>
      <c r="AO11" s="30"/>
    </row>
    <row r="12" spans="1:41" ht="15.75" customHeight="1" x14ac:dyDescent="0.25">
      <c r="A12" t="s">
        <v>537</v>
      </c>
      <c r="C12" s="25">
        <v>134</v>
      </c>
      <c r="D12" s="25">
        <v>126</v>
      </c>
      <c r="E12" s="25">
        <v>196</v>
      </c>
      <c r="F12" s="25">
        <v>203</v>
      </c>
      <c r="G12" s="34"/>
      <c r="H12" s="25">
        <v>98</v>
      </c>
      <c r="I12" s="25">
        <v>230</v>
      </c>
      <c r="J12" s="34"/>
      <c r="K12" s="25">
        <v>112</v>
      </c>
      <c r="L12" s="25">
        <v>215</v>
      </c>
      <c r="N12" s="26"/>
      <c r="O12" s="25">
        <v>253</v>
      </c>
      <c r="Q12" s="26"/>
      <c r="R12" s="25">
        <v>238</v>
      </c>
      <c r="T12" s="25">
        <v>132</v>
      </c>
      <c r="U12" s="25">
        <v>196</v>
      </c>
      <c r="W12" s="26"/>
      <c r="X12" s="26"/>
      <c r="Z12" s="25">
        <v>183</v>
      </c>
      <c r="AB12" s="25">
        <v>181</v>
      </c>
      <c r="AC12" s="25">
        <v>168</v>
      </c>
      <c r="AD12" s="26">
        <v>2</v>
      </c>
      <c r="AF12" s="26">
        <v>2</v>
      </c>
      <c r="AH12" s="25">
        <v>206</v>
      </c>
      <c r="AI12" s="25">
        <v>85</v>
      </c>
      <c r="AK12" s="25">
        <v>340</v>
      </c>
      <c r="AL12" s="41">
        <v>135</v>
      </c>
      <c r="AM12" s="41">
        <v>39</v>
      </c>
      <c r="AN12" s="41">
        <f>+'[1]Somers Point'!$AM$12+'[2]Somers Point'!$AM$12</f>
        <v>1</v>
      </c>
      <c r="AO12" s="41">
        <f>+SUM(AK12:AN12)</f>
        <v>515</v>
      </c>
    </row>
    <row r="13" spans="1:41" ht="15.75" customHeight="1" x14ac:dyDescent="0.25">
      <c r="A13" t="s">
        <v>538</v>
      </c>
      <c r="C13" s="25">
        <v>133</v>
      </c>
      <c r="D13" s="25">
        <v>132</v>
      </c>
      <c r="E13" s="25">
        <v>149</v>
      </c>
      <c r="F13" s="25">
        <v>148</v>
      </c>
      <c r="G13" s="34"/>
      <c r="H13" s="25">
        <v>107</v>
      </c>
      <c r="I13" s="25">
        <v>174</v>
      </c>
      <c r="J13" s="34"/>
      <c r="K13" s="25">
        <v>111</v>
      </c>
      <c r="L13" s="25">
        <v>169</v>
      </c>
      <c r="N13" s="26"/>
      <c r="O13" s="25">
        <v>203</v>
      </c>
      <c r="Q13" s="26"/>
      <c r="R13" s="25">
        <v>200</v>
      </c>
      <c r="T13" s="25">
        <v>125</v>
      </c>
      <c r="U13" s="25">
        <v>157</v>
      </c>
      <c r="W13" s="26"/>
      <c r="X13" s="26"/>
      <c r="Z13" s="25">
        <v>156</v>
      </c>
      <c r="AB13" s="25">
        <v>149</v>
      </c>
      <c r="AC13" s="25">
        <v>137</v>
      </c>
      <c r="AD13" s="26">
        <v>6</v>
      </c>
      <c r="AF13" s="26">
        <v>3</v>
      </c>
      <c r="AH13" s="25">
        <v>182</v>
      </c>
      <c r="AI13" s="25">
        <v>66</v>
      </c>
      <c r="AK13" s="25">
        <v>292</v>
      </c>
      <c r="AL13" s="41"/>
      <c r="AM13" s="41"/>
      <c r="AN13" s="41"/>
      <c r="AO13" s="41">
        <f t="shared" ref="AO13:AO19" si="0">+SUM(AK13:AN13)</f>
        <v>292</v>
      </c>
    </row>
    <row r="14" spans="1:41" ht="15.75" customHeight="1" x14ac:dyDescent="0.25">
      <c r="A14" t="s">
        <v>539</v>
      </c>
      <c r="C14" s="25">
        <v>72</v>
      </c>
      <c r="D14" s="25">
        <v>68</v>
      </c>
      <c r="E14" s="25">
        <v>101</v>
      </c>
      <c r="F14" s="25">
        <v>102</v>
      </c>
      <c r="G14" s="34"/>
      <c r="H14" s="25">
        <v>53</v>
      </c>
      <c r="I14" s="25">
        <v>119</v>
      </c>
      <c r="J14" s="34"/>
      <c r="K14" s="25">
        <v>57</v>
      </c>
      <c r="L14" s="25">
        <v>115</v>
      </c>
      <c r="N14" s="26"/>
      <c r="O14" s="25">
        <v>125</v>
      </c>
      <c r="Q14" s="26"/>
      <c r="R14" s="25">
        <v>124</v>
      </c>
      <c r="T14" s="25">
        <v>77</v>
      </c>
      <c r="U14" s="25">
        <v>94</v>
      </c>
      <c r="W14" s="26"/>
      <c r="X14" s="26"/>
      <c r="Z14" s="25">
        <v>88</v>
      </c>
      <c r="AB14" s="25">
        <v>86</v>
      </c>
      <c r="AC14" s="25">
        <v>83</v>
      </c>
      <c r="AD14" s="26">
        <v>5</v>
      </c>
      <c r="AF14" s="26">
        <v>3</v>
      </c>
      <c r="AH14" s="25">
        <v>113</v>
      </c>
      <c r="AI14" s="25">
        <v>45</v>
      </c>
      <c r="AK14" s="25">
        <v>176</v>
      </c>
      <c r="AL14" s="41"/>
      <c r="AM14" s="41"/>
      <c r="AN14" s="41"/>
      <c r="AO14" s="41">
        <f t="shared" si="0"/>
        <v>176</v>
      </c>
    </row>
    <row r="15" spans="1:41" ht="15.75" customHeight="1" x14ac:dyDescent="0.25">
      <c r="A15" t="s">
        <v>540</v>
      </c>
      <c r="C15" s="25">
        <v>162</v>
      </c>
      <c r="D15" s="25">
        <v>160</v>
      </c>
      <c r="E15" s="25">
        <v>185</v>
      </c>
      <c r="F15" s="25">
        <v>180</v>
      </c>
      <c r="G15" s="34"/>
      <c r="H15" s="25">
        <v>129</v>
      </c>
      <c r="I15" s="25">
        <v>218</v>
      </c>
      <c r="J15" s="34"/>
      <c r="K15" s="25">
        <v>134</v>
      </c>
      <c r="L15" s="25">
        <v>203</v>
      </c>
      <c r="N15" s="26"/>
      <c r="O15" s="25">
        <v>246</v>
      </c>
      <c r="Q15" s="26"/>
      <c r="R15" s="25">
        <v>236</v>
      </c>
      <c r="T15" s="25">
        <v>152</v>
      </c>
      <c r="U15" s="25">
        <v>192</v>
      </c>
      <c r="W15" s="26"/>
      <c r="X15" s="26"/>
      <c r="Z15" s="25">
        <v>174</v>
      </c>
      <c r="AB15" s="25">
        <v>162</v>
      </c>
      <c r="AC15" s="25">
        <v>156</v>
      </c>
      <c r="AD15" s="26">
        <v>2</v>
      </c>
      <c r="AF15" s="26">
        <v>3</v>
      </c>
      <c r="AH15" s="25">
        <v>218</v>
      </c>
      <c r="AI15" s="25">
        <v>68</v>
      </c>
      <c r="AK15" s="25">
        <v>355</v>
      </c>
      <c r="AL15" s="41"/>
      <c r="AM15" s="41"/>
      <c r="AN15" s="41"/>
      <c r="AO15" s="41">
        <f t="shared" si="0"/>
        <v>355</v>
      </c>
    </row>
    <row r="16" spans="1:41" ht="15.75" customHeight="1" x14ac:dyDescent="0.25">
      <c r="A16" t="s">
        <v>541</v>
      </c>
      <c r="C16" s="25">
        <v>98</v>
      </c>
      <c r="D16" s="25">
        <v>94</v>
      </c>
      <c r="E16" s="25">
        <v>95</v>
      </c>
      <c r="F16" s="25">
        <v>95</v>
      </c>
      <c r="G16" s="34"/>
      <c r="H16" s="25">
        <v>82</v>
      </c>
      <c r="I16" s="25">
        <v>112</v>
      </c>
      <c r="J16" s="34"/>
      <c r="K16" s="25">
        <v>84</v>
      </c>
      <c r="L16" s="25">
        <v>109</v>
      </c>
      <c r="N16" s="26"/>
      <c r="O16" s="25">
        <v>130</v>
      </c>
      <c r="Q16" s="26"/>
      <c r="R16" s="26"/>
      <c r="T16" s="27"/>
      <c r="U16" s="27"/>
      <c r="W16" s="26"/>
      <c r="X16" s="25">
        <v>127</v>
      </c>
      <c r="Z16" s="25">
        <v>124</v>
      </c>
      <c r="AB16" s="25">
        <v>115</v>
      </c>
      <c r="AC16" s="25">
        <v>104</v>
      </c>
      <c r="AD16" s="26">
        <v>4</v>
      </c>
      <c r="AF16" s="26">
        <v>3</v>
      </c>
      <c r="AH16" s="25">
        <v>117</v>
      </c>
      <c r="AI16" s="25">
        <v>45</v>
      </c>
      <c r="AK16" s="25">
        <v>197</v>
      </c>
      <c r="AL16" s="41">
        <v>137</v>
      </c>
      <c r="AM16" s="41">
        <v>31</v>
      </c>
      <c r="AN16" s="41">
        <f>+'[1]Somers Point'!$AM$13</f>
        <v>1</v>
      </c>
      <c r="AO16" s="41">
        <f t="shared" si="0"/>
        <v>366</v>
      </c>
    </row>
    <row r="17" spans="1:41" ht="15.75" customHeight="1" x14ac:dyDescent="0.25">
      <c r="A17" t="s">
        <v>542</v>
      </c>
      <c r="C17" s="25">
        <v>67</v>
      </c>
      <c r="D17" s="25">
        <v>64</v>
      </c>
      <c r="E17" s="25">
        <v>90</v>
      </c>
      <c r="F17" s="25">
        <v>89</v>
      </c>
      <c r="G17" s="34"/>
      <c r="H17" s="25">
        <v>55</v>
      </c>
      <c r="I17" s="25">
        <v>98</v>
      </c>
      <c r="J17" s="34"/>
      <c r="K17" s="25">
        <v>61</v>
      </c>
      <c r="L17" s="25">
        <v>92</v>
      </c>
      <c r="N17" s="26"/>
      <c r="O17" s="25">
        <v>116</v>
      </c>
      <c r="Q17" s="26"/>
      <c r="R17" s="26"/>
      <c r="T17" s="27"/>
      <c r="U17" s="27"/>
      <c r="W17" s="26"/>
      <c r="X17" s="25">
        <v>114</v>
      </c>
      <c r="Z17" s="25">
        <v>98</v>
      </c>
      <c r="AB17" s="25">
        <v>92</v>
      </c>
      <c r="AC17" s="25">
        <v>84</v>
      </c>
      <c r="AD17" s="26">
        <v>0</v>
      </c>
      <c r="AF17" s="26">
        <v>0</v>
      </c>
      <c r="AH17" s="25">
        <v>92</v>
      </c>
      <c r="AI17" s="25">
        <v>48</v>
      </c>
      <c r="AK17" s="25">
        <v>158</v>
      </c>
      <c r="AL17" s="41"/>
      <c r="AM17" s="41"/>
      <c r="AN17" s="41"/>
      <c r="AO17" s="41">
        <f t="shared" si="0"/>
        <v>158</v>
      </c>
    </row>
    <row r="18" spans="1:41" ht="15.75" customHeight="1" x14ac:dyDescent="0.25">
      <c r="A18" t="s">
        <v>543</v>
      </c>
      <c r="C18" s="25">
        <v>108</v>
      </c>
      <c r="D18" s="25">
        <v>102</v>
      </c>
      <c r="E18" s="25">
        <v>111</v>
      </c>
      <c r="F18" s="25">
        <v>112</v>
      </c>
      <c r="G18" s="34"/>
      <c r="H18" s="25">
        <v>80</v>
      </c>
      <c r="I18" s="25">
        <v>134</v>
      </c>
      <c r="J18" s="34"/>
      <c r="K18" s="25">
        <v>99</v>
      </c>
      <c r="L18" s="25">
        <v>115</v>
      </c>
      <c r="N18" s="26"/>
      <c r="O18" s="25">
        <v>151</v>
      </c>
      <c r="Q18" s="26"/>
      <c r="R18" s="26"/>
      <c r="T18" s="27"/>
      <c r="U18" s="27"/>
      <c r="W18" s="26"/>
      <c r="X18" s="25">
        <v>146</v>
      </c>
      <c r="Z18" s="25">
        <v>121</v>
      </c>
      <c r="AB18" s="25">
        <v>114</v>
      </c>
      <c r="AC18" s="25">
        <v>99</v>
      </c>
      <c r="AD18" s="26">
        <v>4</v>
      </c>
      <c r="AF18" s="26">
        <v>2</v>
      </c>
      <c r="AH18" s="25">
        <v>137</v>
      </c>
      <c r="AI18" s="25">
        <v>52</v>
      </c>
      <c r="AK18" s="25">
        <v>226</v>
      </c>
      <c r="AL18" s="41"/>
      <c r="AM18" s="41"/>
      <c r="AN18" s="41"/>
      <c r="AO18" s="41">
        <f t="shared" si="0"/>
        <v>226</v>
      </c>
    </row>
    <row r="19" spans="1:41" ht="15.75" customHeight="1" x14ac:dyDescent="0.25">
      <c r="A19" t="s">
        <v>544</v>
      </c>
      <c r="C19" s="25">
        <v>149</v>
      </c>
      <c r="D19" s="25">
        <v>136</v>
      </c>
      <c r="E19" s="25">
        <v>163</v>
      </c>
      <c r="F19" s="25">
        <v>162</v>
      </c>
      <c r="G19" s="34"/>
      <c r="H19" s="25">
        <v>112</v>
      </c>
      <c r="I19" s="25">
        <v>199</v>
      </c>
      <c r="J19" s="34"/>
      <c r="K19" s="25">
        <v>123</v>
      </c>
      <c r="L19" s="25">
        <v>180</v>
      </c>
      <c r="N19" s="26"/>
      <c r="O19" s="25">
        <v>225</v>
      </c>
      <c r="Q19" s="26"/>
      <c r="R19" s="26"/>
      <c r="T19" s="27"/>
      <c r="U19" s="27"/>
      <c r="W19" s="26"/>
      <c r="X19" s="25">
        <v>222</v>
      </c>
      <c r="Z19" s="25">
        <v>196</v>
      </c>
      <c r="AB19" s="25">
        <v>186</v>
      </c>
      <c r="AC19" s="25">
        <v>165</v>
      </c>
      <c r="AD19" s="26">
        <v>6</v>
      </c>
      <c r="AF19" s="26">
        <v>7</v>
      </c>
      <c r="AH19" s="25">
        <v>181</v>
      </c>
      <c r="AI19" s="25">
        <v>87</v>
      </c>
      <c r="AK19" s="25">
        <v>317</v>
      </c>
      <c r="AL19" s="41"/>
      <c r="AM19" s="41"/>
      <c r="AN19" s="41"/>
      <c r="AO19" s="41">
        <f t="shared" si="0"/>
        <v>317</v>
      </c>
    </row>
    <row r="20" spans="1:41" ht="15.75" thickBot="1" x14ac:dyDescent="0.3"/>
    <row r="21" spans="1:41" ht="15.75" thickBot="1" x14ac:dyDescent="0.3">
      <c r="A21" s="43" t="s">
        <v>65</v>
      </c>
      <c r="B21" s="24"/>
      <c r="C21" s="28">
        <f>+SUM(C12:C19)</f>
        <v>923</v>
      </c>
      <c r="D21" s="28">
        <f t="shared" ref="D21:F21" si="1">+SUM(D12:D19)</f>
        <v>882</v>
      </c>
      <c r="E21" s="28">
        <f t="shared" si="1"/>
        <v>1090</v>
      </c>
      <c r="F21" s="28">
        <f t="shared" si="1"/>
        <v>1091</v>
      </c>
      <c r="H21" s="28">
        <f t="shared" ref="H21:I21" si="2">+SUM(H12:H19)</f>
        <v>716</v>
      </c>
      <c r="I21" s="28">
        <f t="shared" si="2"/>
        <v>1284</v>
      </c>
      <c r="K21" s="28">
        <f t="shared" ref="K21:L21" si="3">+SUM(K12:K19)</f>
        <v>781</v>
      </c>
      <c r="L21" s="28">
        <f t="shared" si="3"/>
        <v>1198</v>
      </c>
      <c r="N21" s="28">
        <f t="shared" ref="N21:O21" si="4">+SUM(N12:N19)</f>
        <v>0</v>
      </c>
      <c r="O21" s="28">
        <f t="shared" si="4"/>
        <v>1449</v>
      </c>
      <c r="Q21" s="28">
        <f t="shared" ref="Q21:R21" si="5">+SUM(Q12:Q19)</f>
        <v>0</v>
      </c>
      <c r="R21" s="28">
        <f t="shared" si="5"/>
        <v>798</v>
      </c>
      <c r="T21" s="28">
        <f t="shared" ref="T21:U21" si="6">+SUM(T12:T19)</f>
        <v>486</v>
      </c>
      <c r="U21" s="28">
        <f t="shared" si="6"/>
        <v>639</v>
      </c>
      <c r="W21" s="28">
        <f t="shared" ref="W21:X21" si="7">+SUM(W12:W19)</f>
        <v>0</v>
      </c>
      <c r="X21" s="28">
        <f t="shared" si="7"/>
        <v>609</v>
      </c>
      <c r="Z21" s="28">
        <f>+SUM(Z12:Z19)</f>
        <v>1140</v>
      </c>
      <c r="AB21" s="28">
        <f t="shared" ref="AB21:AD21" si="8">+SUM(AB12:AB19)</f>
        <v>1085</v>
      </c>
      <c r="AC21" s="28">
        <f t="shared" si="8"/>
        <v>996</v>
      </c>
      <c r="AD21" s="28">
        <f t="shared" si="8"/>
        <v>29</v>
      </c>
      <c r="AF21" s="28">
        <f>+SUM(AF12:AF19)</f>
        <v>23</v>
      </c>
      <c r="AH21" s="28">
        <f t="shared" ref="AH21:AI21" si="9">+SUM(AH12:AH19)</f>
        <v>1246</v>
      </c>
      <c r="AI21" s="28">
        <f t="shared" si="9"/>
        <v>496</v>
      </c>
      <c r="AK21" s="28">
        <f t="shared" ref="AK21:AO21" si="10">+SUM(AK12:AK19)</f>
        <v>2061</v>
      </c>
      <c r="AL21" s="28">
        <f t="shared" si="10"/>
        <v>272</v>
      </c>
      <c r="AM21" s="28">
        <f t="shared" si="10"/>
        <v>70</v>
      </c>
      <c r="AN21" s="28">
        <f t="shared" si="10"/>
        <v>2</v>
      </c>
      <c r="AO21" s="28">
        <f t="shared" si="10"/>
        <v>2405</v>
      </c>
    </row>
    <row r="22" spans="1:41" x14ac:dyDescent="0.25">
      <c r="A22" s="44" t="s">
        <v>66</v>
      </c>
      <c r="B22" s="24"/>
      <c r="C22" s="72">
        <v>133</v>
      </c>
      <c r="D22" s="72">
        <v>127</v>
      </c>
      <c r="E22" s="72">
        <v>132</v>
      </c>
      <c r="F22" s="72">
        <v>137</v>
      </c>
      <c r="G22" s="114"/>
      <c r="H22" s="72">
        <v>104</v>
      </c>
      <c r="I22" s="72">
        <v>161</v>
      </c>
      <c r="J22" s="114"/>
      <c r="K22" s="72">
        <v>116</v>
      </c>
      <c r="L22" s="72">
        <v>147</v>
      </c>
      <c r="M22" s="114"/>
      <c r="N22" s="72"/>
      <c r="O22" s="72">
        <v>179</v>
      </c>
      <c r="P22" s="114"/>
      <c r="Q22" s="72"/>
      <c r="R22" s="72">
        <v>96</v>
      </c>
      <c r="S22" s="114"/>
      <c r="T22" s="72">
        <v>49</v>
      </c>
      <c r="U22" s="72">
        <v>81</v>
      </c>
      <c r="V22" s="114"/>
      <c r="W22" s="72"/>
      <c r="X22" s="72">
        <v>78</v>
      </c>
      <c r="Y22" s="114"/>
      <c r="Z22" s="72">
        <v>178</v>
      </c>
      <c r="AA22" s="114"/>
      <c r="AB22" s="72">
        <v>180</v>
      </c>
      <c r="AC22" s="72">
        <v>163</v>
      </c>
      <c r="AD22" s="72">
        <v>0</v>
      </c>
      <c r="AE22" s="114"/>
      <c r="AF22" s="72">
        <v>0</v>
      </c>
      <c r="AG22" s="114"/>
      <c r="AH22" s="72">
        <v>207</v>
      </c>
      <c r="AI22" s="72">
        <v>36</v>
      </c>
      <c r="AK22" s="70"/>
      <c r="AL22" s="70"/>
      <c r="AM22" s="70"/>
      <c r="AN22" s="70"/>
      <c r="AO22" s="70"/>
    </row>
    <row r="23" spans="1:41" x14ac:dyDescent="0.25">
      <c r="A23" s="45" t="s">
        <v>67</v>
      </c>
      <c r="B23" s="24"/>
      <c r="C23" s="73">
        <v>39</v>
      </c>
      <c r="D23" s="73">
        <v>37</v>
      </c>
      <c r="E23" s="73">
        <v>28</v>
      </c>
      <c r="F23" s="73">
        <v>28</v>
      </c>
      <c r="G23" s="114"/>
      <c r="H23" s="73">
        <v>30</v>
      </c>
      <c r="I23" s="73">
        <v>36</v>
      </c>
      <c r="J23" s="114"/>
      <c r="K23" s="73">
        <v>31</v>
      </c>
      <c r="L23" s="73">
        <v>31</v>
      </c>
      <c r="M23" s="114"/>
      <c r="N23" s="73"/>
      <c r="O23" s="73">
        <v>42</v>
      </c>
      <c r="P23" s="114"/>
      <c r="Q23" s="73"/>
      <c r="R23" s="73">
        <v>21</v>
      </c>
      <c r="S23" s="114"/>
      <c r="T23" s="73">
        <v>20</v>
      </c>
      <c r="U23" s="73">
        <v>15</v>
      </c>
      <c r="V23" s="114"/>
      <c r="W23" s="118"/>
      <c r="X23" s="73">
        <v>19</v>
      </c>
      <c r="Y23" s="11"/>
      <c r="Z23" s="73">
        <v>40</v>
      </c>
      <c r="AA23" s="114"/>
      <c r="AB23" s="73">
        <v>39</v>
      </c>
      <c r="AC23" s="73">
        <v>32</v>
      </c>
      <c r="AD23" s="73">
        <f>1</f>
        <v>1</v>
      </c>
      <c r="AE23" s="114"/>
      <c r="AF23" s="73">
        <f>1</f>
        <v>1</v>
      </c>
      <c r="AG23" s="114"/>
      <c r="AH23" s="73">
        <v>45</v>
      </c>
      <c r="AI23" s="73">
        <v>10</v>
      </c>
      <c r="AK23" s="70"/>
      <c r="AL23" s="70"/>
      <c r="AM23" s="70"/>
      <c r="AN23" s="70"/>
      <c r="AO23" s="70"/>
    </row>
    <row r="24" spans="1:41" ht="15.75" thickBot="1" x14ac:dyDescent="0.3">
      <c r="A24" s="46" t="s">
        <v>68</v>
      </c>
      <c r="B24" s="24"/>
      <c r="C24" s="74">
        <f>+'[1]Somers Point'!C$15+'[2]Somers Point'!C$14</f>
        <v>2</v>
      </c>
      <c r="D24" s="74">
        <f>+'[1]Somers Point'!D$15+'[2]Somers Point'!D$14</f>
        <v>2</v>
      </c>
      <c r="E24" s="74">
        <f>+'[1]Somers Point'!E$15+'[2]Somers Point'!E$14</f>
        <v>0</v>
      </c>
      <c r="F24" s="74">
        <f>+'[1]Somers Point'!F$15+'[2]Somers Point'!F$14</f>
        <v>0</v>
      </c>
      <c r="G24" s="114"/>
      <c r="H24" s="74">
        <f>+'[1]Somers Point'!H$15+'[2]Somers Point'!H$14</f>
        <v>2</v>
      </c>
      <c r="I24" s="74">
        <f>+'[1]Somers Point'!I$15+'[2]Somers Point'!I$14</f>
        <v>0</v>
      </c>
      <c r="J24" s="114"/>
      <c r="K24" s="74">
        <f>+'[1]Somers Point'!K$15+'[2]Somers Point'!K$14</f>
        <v>2</v>
      </c>
      <c r="L24" s="74">
        <f>+'[1]Somers Point'!L$15+'[2]Somers Point'!L$14</f>
        <v>0</v>
      </c>
      <c r="M24" s="114"/>
      <c r="N24" s="74"/>
      <c r="O24" s="74">
        <f>+'[1]Somers Point'!O$15+'[2]Somers Point'!O$14</f>
        <v>0</v>
      </c>
      <c r="P24" s="114"/>
      <c r="Q24" s="74"/>
      <c r="R24" s="74">
        <f>+'[1]Somers Point'!R$15+'[2]Somers Point'!R$14</f>
        <v>0</v>
      </c>
      <c r="S24" s="114"/>
      <c r="T24" s="74">
        <f>+'[1]Somers Point'!T$15+'[2]Somers Point'!T$14</f>
        <v>0</v>
      </c>
      <c r="U24" s="74">
        <f>+'[1]Somers Point'!U$15+'[2]Somers Point'!U$14</f>
        <v>0</v>
      </c>
      <c r="V24" s="114"/>
      <c r="W24" s="74"/>
      <c r="X24" s="74">
        <f>+'[1]Somers Point'!X$15+'[2]Somers Point'!X$14</f>
        <v>0</v>
      </c>
      <c r="Y24" s="122"/>
      <c r="Z24" s="74">
        <f>+'[1]Somers Point'!Z$15+'[2]Somers Point'!Z$14</f>
        <v>1</v>
      </c>
      <c r="AA24" s="114"/>
      <c r="AB24" s="74">
        <f>+'[1]Somers Point'!AB$15+'[2]Somers Point'!AB$14</f>
        <v>1</v>
      </c>
      <c r="AC24" s="74">
        <f>+'[1]Somers Point'!AC$15+'[2]Somers Point'!AC$14</f>
        <v>1</v>
      </c>
      <c r="AD24" s="74">
        <f>+'[1]Somers Point'!AD$15+'[2]Somers Point'!AD$14</f>
        <v>0</v>
      </c>
      <c r="AE24" s="114"/>
      <c r="AF24" s="74">
        <f>+'[1]Somers Point'!AF$15+'[2]Somers Point'!AF$14</f>
        <v>0</v>
      </c>
      <c r="AG24" s="114"/>
      <c r="AH24" s="74">
        <f>+'[1]Somers Point'!AH$15+'[2]Somers Point'!AH$14</f>
        <v>2</v>
      </c>
      <c r="AI24" s="74">
        <f>+'[1]Somers Point'!AI$15+'[2]Somers Point'!AI$14</f>
        <v>0</v>
      </c>
      <c r="AK24" s="70"/>
      <c r="AL24" s="70"/>
      <c r="AM24" s="70"/>
      <c r="AN24" s="70"/>
      <c r="AO24" s="70"/>
    </row>
    <row r="25" spans="1:41" ht="15.75" thickBot="1" x14ac:dyDescent="0.3">
      <c r="A25" s="43" t="s">
        <v>69</v>
      </c>
      <c r="B25" s="24"/>
      <c r="C25" s="28">
        <f>+SUM(C21:C24)</f>
        <v>1097</v>
      </c>
      <c r="D25" s="28">
        <f t="shared" ref="D25:F25" si="11">+SUM(D21:D24)</f>
        <v>1048</v>
      </c>
      <c r="E25" s="28">
        <f t="shared" si="11"/>
        <v>1250</v>
      </c>
      <c r="F25" s="28">
        <f t="shared" si="11"/>
        <v>1256</v>
      </c>
      <c r="H25" s="28">
        <f t="shared" ref="H25:I25" si="12">+SUM(H21:H24)</f>
        <v>852</v>
      </c>
      <c r="I25" s="28">
        <f t="shared" si="12"/>
        <v>1481</v>
      </c>
      <c r="K25" s="28">
        <f t="shared" ref="K25:L25" si="13">+SUM(K21:K24)</f>
        <v>930</v>
      </c>
      <c r="L25" s="28">
        <f t="shared" si="13"/>
        <v>1376</v>
      </c>
      <c r="N25" s="28">
        <f t="shared" ref="N25:O25" si="14">+SUM(N21:N24)</f>
        <v>0</v>
      </c>
      <c r="O25" s="28">
        <f t="shared" si="14"/>
        <v>1670</v>
      </c>
      <c r="Q25" s="28">
        <f t="shared" ref="Q25:R25" si="15">+SUM(Q21:Q24)</f>
        <v>0</v>
      </c>
      <c r="R25" s="28">
        <f t="shared" si="15"/>
        <v>915</v>
      </c>
      <c r="T25" s="28">
        <f t="shared" ref="T25:U25" si="16">+SUM(T21:T24)</f>
        <v>555</v>
      </c>
      <c r="U25" s="28">
        <f t="shared" si="16"/>
        <v>735</v>
      </c>
      <c r="W25" s="28">
        <f t="shared" ref="W25:X25" si="17">+SUM(W21:W24)</f>
        <v>0</v>
      </c>
      <c r="X25" s="28">
        <f t="shared" si="17"/>
        <v>706</v>
      </c>
      <c r="Z25" s="28">
        <f>+SUM(Z21:Z24)</f>
        <v>1359</v>
      </c>
      <c r="AB25" s="28">
        <f t="shared" ref="AB25:AD25" si="18">+SUM(AB21:AB24)</f>
        <v>1305</v>
      </c>
      <c r="AC25" s="28">
        <f t="shared" si="18"/>
        <v>1192</v>
      </c>
      <c r="AD25" s="28">
        <f t="shared" si="18"/>
        <v>30</v>
      </c>
      <c r="AF25" s="28">
        <f>+SUM(AF21:AF24)</f>
        <v>24</v>
      </c>
      <c r="AH25" s="28">
        <f t="shared" ref="AH25:AI25" si="19">+SUM(AH21:AH24)</f>
        <v>1500</v>
      </c>
      <c r="AI25" s="28">
        <f t="shared" si="19"/>
        <v>542</v>
      </c>
      <c r="AK25" s="69"/>
      <c r="AL25" s="69"/>
      <c r="AM25" s="69"/>
      <c r="AN25" s="69"/>
      <c r="AO25" s="69"/>
    </row>
  </sheetData>
  <mergeCells count="14">
    <mergeCell ref="AH5:AI5"/>
    <mergeCell ref="Q5:R5"/>
    <mergeCell ref="Q4:R4"/>
    <mergeCell ref="T4:U4"/>
    <mergeCell ref="T5:U5"/>
    <mergeCell ref="W4:X4"/>
    <mergeCell ref="W5:X5"/>
    <mergeCell ref="N5:O5"/>
    <mergeCell ref="AB4:AD4"/>
    <mergeCell ref="AB5:AD5"/>
    <mergeCell ref="C4:F4"/>
    <mergeCell ref="C5:F5"/>
    <mergeCell ref="H5:I5"/>
    <mergeCell ref="K5:L5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2" manualBreakCount="2">
    <brk id="18" max="1048575" man="1"/>
    <brk id="3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"/>
  <sheetViews>
    <sheetView zoomScale="75" zoomScaleNormal="75" workbookViewId="0">
      <selection activeCell="F14" sqref="F14"/>
    </sheetView>
  </sheetViews>
  <sheetFormatPr defaultRowHeight="15" x14ac:dyDescent="0.25"/>
  <cols>
    <col min="1" max="1" width="15.42578125" bestFit="1" customWidth="1"/>
    <col min="2" max="2" width="1.7109375" customWidth="1"/>
    <col min="3" max="6" width="12.140625" customWidth="1"/>
    <col min="7" max="7" width="1.7109375" customWidth="1"/>
    <col min="8" max="9" width="12.140625" customWidth="1"/>
    <col min="10" max="10" width="1.7109375" customWidth="1"/>
    <col min="11" max="12" width="12.140625" customWidth="1"/>
    <col min="13" max="13" width="1.7109375" customWidth="1"/>
    <col min="14" max="15" width="12.140625" customWidth="1"/>
    <col min="16" max="16" width="1.7109375" customWidth="1"/>
    <col min="17" max="41" width="13.42578125" customWidth="1"/>
  </cols>
  <sheetData>
    <row r="2" spans="1:21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</row>
    <row r="3" spans="1:21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98</v>
      </c>
      <c r="O3" s="124"/>
    </row>
    <row r="4" spans="1:21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60"/>
      <c r="O4" s="62"/>
      <c r="Q4" s="91"/>
      <c r="R4" s="92"/>
      <c r="S4" s="92"/>
      <c r="T4" s="92"/>
      <c r="U4" s="93"/>
    </row>
    <row r="5" spans="1:21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35"/>
      <c r="O5" s="36"/>
      <c r="Q5" s="95" t="s">
        <v>65</v>
      </c>
      <c r="R5" s="96" t="s">
        <v>65</v>
      </c>
      <c r="S5" s="96" t="s">
        <v>65</v>
      </c>
      <c r="T5" s="96" t="s">
        <v>65</v>
      </c>
      <c r="U5" s="97" t="s">
        <v>65</v>
      </c>
    </row>
    <row r="6" spans="1:21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35" t="str">
        <f>+'Lead Sheet'!$AM$7</f>
        <v>Yes</v>
      </c>
      <c r="O6" s="36" t="str">
        <f>+'Lead Sheet'!$AN$7</f>
        <v>No</v>
      </c>
      <c r="Q6" s="95" t="s">
        <v>573</v>
      </c>
      <c r="R6" s="96" t="s">
        <v>574</v>
      </c>
      <c r="S6" s="96" t="s">
        <v>575</v>
      </c>
      <c r="T6" s="96" t="s">
        <v>594</v>
      </c>
      <c r="U6" s="97" t="s">
        <v>576</v>
      </c>
    </row>
    <row r="7" spans="1:21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35"/>
      <c r="O7" s="36"/>
      <c r="Q7" s="95" t="s">
        <v>578</v>
      </c>
      <c r="R7" s="96" t="s">
        <v>579</v>
      </c>
      <c r="S7" s="96" t="s">
        <v>578</v>
      </c>
      <c r="T7" s="96" t="s">
        <v>578</v>
      </c>
      <c r="U7" s="97" t="s">
        <v>578</v>
      </c>
    </row>
    <row r="8" spans="1:21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37"/>
      <c r="O8" s="39"/>
      <c r="Q8" s="98"/>
      <c r="R8" s="99"/>
      <c r="S8" s="99"/>
      <c r="T8" s="99"/>
      <c r="U8" s="100"/>
    </row>
    <row r="9" spans="1:21" ht="5.0999999999999996" customHeight="1" x14ac:dyDescent="0.25">
      <c r="C9" s="34"/>
      <c r="D9" s="34"/>
      <c r="E9" s="34"/>
      <c r="F9" s="34"/>
      <c r="G9" s="34"/>
      <c r="H9" s="34"/>
      <c r="I9" s="34"/>
      <c r="J9" s="34"/>
      <c r="K9" s="34"/>
      <c r="L9" s="34"/>
      <c r="N9" s="34"/>
      <c r="O9" s="34"/>
      <c r="Q9" s="30"/>
      <c r="R9" s="30"/>
      <c r="S9" s="30"/>
      <c r="T9" s="30"/>
      <c r="U9" s="30"/>
    </row>
    <row r="10" spans="1:21" x14ac:dyDescent="0.25">
      <c r="A10" t="s">
        <v>559</v>
      </c>
      <c r="C10" s="25">
        <v>165</v>
      </c>
      <c r="D10" s="25">
        <v>154</v>
      </c>
      <c r="E10" s="25">
        <v>161</v>
      </c>
      <c r="F10" s="25">
        <v>152</v>
      </c>
      <c r="H10" s="25">
        <v>143</v>
      </c>
      <c r="I10" s="25">
        <v>181</v>
      </c>
      <c r="K10" s="25">
        <v>148</v>
      </c>
      <c r="L10" s="25">
        <v>167</v>
      </c>
      <c r="N10" s="25">
        <v>200</v>
      </c>
      <c r="O10" s="25">
        <v>49</v>
      </c>
      <c r="Q10" s="25">
        <v>331</v>
      </c>
      <c r="R10" s="41">
        <v>339</v>
      </c>
      <c r="S10" s="41">
        <v>85</v>
      </c>
      <c r="T10" s="73">
        <f>+[2]Ventnor!$S$12+[1]Ventnor!$S$12</f>
        <v>3</v>
      </c>
      <c r="U10" s="41">
        <f>+SUM(Q10:T10)</f>
        <v>758</v>
      </c>
    </row>
    <row r="11" spans="1:21" x14ac:dyDescent="0.25">
      <c r="A11" t="s">
        <v>560</v>
      </c>
      <c r="C11" s="25">
        <v>178</v>
      </c>
      <c r="D11" s="25">
        <v>166</v>
      </c>
      <c r="E11" s="25">
        <v>174</v>
      </c>
      <c r="F11" s="25">
        <v>168</v>
      </c>
      <c r="H11" s="25">
        <v>129</v>
      </c>
      <c r="I11" s="25">
        <v>215</v>
      </c>
      <c r="K11" s="25">
        <v>144</v>
      </c>
      <c r="L11" s="25">
        <v>197</v>
      </c>
      <c r="N11" s="25">
        <v>249</v>
      </c>
      <c r="O11" s="25">
        <v>64</v>
      </c>
      <c r="Q11" s="25">
        <v>351</v>
      </c>
      <c r="R11" s="41"/>
      <c r="S11" s="41"/>
      <c r="T11" s="41"/>
      <c r="U11" s="41">
        <f t="shared" ref="U11:U14" si="0">+SUM(Q11:T11)</f>
        <v>351</v>
      </c>
    </row>
    <row r="12" spans="1:21" x14ac:dyDescent="0.25">
      <c r="A12" t="s">
        <v>561</v>
      </c>
      <c r="C12" s="25">
        <v>187</v>
      </c>
      <c r="D12" s="25">
        <v>178</v>
      </c>
      <c r="E12" s="25">
        <v>172</v>
      </c>
      <c r="F12" s="25">
        <v>177</v>
      </c>
      <c r="H12" s="25">
        <v>151</v>
      </c>
      <c r="I12" s="25">
        <v>208</v>
      </c>
      <c r="K12" s="25">
        <v>168</v>
      </c>
      <c r="L12" s="25">
        <v>191</v>
      </c>
      <c r="N12" s="25">
        <v>246</v>
      </c>
      <c r="O12" s="25">
        <v>54</v>
      </c>
      <c r="Q12" s="25">
        <v>367</v>
      </c>
      <c r="R12" s="41"/>
      <c r="S12" s="41"/>
      <c r="T12" s="41"/>
      <c r="U12" s="41">
        <f t="shared" si="0"/>
        <v>367</v>
      </c>
    </row>
    <row r="13" spans="1:21" x14ac:dyDescent="0.25">
      <c r="A13" t="s">
        <v>562</v>
      </c>
      <c r="C13" s="25">
        <v>125</v>
      </c>
      <c r="D13" s="25">
        <v>117</v>
      </c>
      <c r="E13" s="25">
        <v>230</v>
      </c>
      <c r="F13" s="25">
        <v>223</v>
      </c>
      <c r="H13" s="25">
        <v>88</v>
      </c>
      <c r="I13" s="25">
        <v>254</v>
      </c>
      <c r="K13" s="25">
        <v>104</v>
      </c>
      <c r="L13" s="25">
        <v>243</v>
      </c>
      <c r="N13" s="25">
        <v>238</v>
      </c>
      <c r="O13" s="25">
        <v>55</v>
      </c>
      <c r="Q13" s="25">
        <v>350</v>
      </c>
      <c r="R13" s="41"/>
      <c r="S13" s="41"/>
      <c r="T13" s="41"/>
      <c r="U13" s="41">
        <f t="shared" si="0"/>
        <v>350</v>
      </c>
    </row>
    <row r="14" spans="1:21" x14ac:dyDescent="0.25">
      <c r="A14" t="s">
        <v>563</v>
      </c>
      <c r="C14" s="25">
        <v>138</v>
      </c>
      <c r="D14" s="25">
        <v>139</v>
      </c>
      <c r="E14" s="25">
        <v>209</v>
      </c>
      <c r="F14" s="25">
        <v>201</v>
      </c>
      <c r="H14" s="25">
        <v>100</v>
      </c>
      <c r="I14" s="25">
        <v>244</v>
      </c>
      <c r="K14" s="25">
        <v>122</v>
      </c>
      <c r="L14" s="25">
        <v>215</v>
      </c>
      <c r="N14" s="25">
        <v>226</v>
      </c>
      <c r="O14" s="25">
        <v>73</v>
      </c>
      <c r="Q14" s="25">
        <v>356</v>
      </c>
      <c r="R14" s="41"/>
      <c r="S14" s="41"/>
      <c r="T14" s="41"/>
      <c r="U14" s="41">
        <f t="shared" si="0"/>
        <v>356</v>
      </c>
    </row>
    <row r="15" spans="1:21" ht="15.75" thickBot="1" x14ac:dyDescent="0.3"/>
    <row r="16" spans="1:21" ht="15.75" thickBot="1" x14ac:dyDescent="0.3">
      <c r="A16" s="43" t="s">
        <v>65</v>
      </c>
      <c r="B16" s="24"/>
      <c r="C16" s="28">
        <f>+SUM(C10:C14)</f>
        <v>793</v>
      </c>
      <c r="D16" s="28">
        <f>+SUM(D10:D14)</f>
        <v>754</v>
      </c>
      <c r="E16" s="28">
        <f>+SUM(E10:E14)</f>
        <v>946</v>
      </c>
      <c r="F16" s="28">
        <f>+SUM(F10:F14)</f>
        <v>921</v>
      </c>
      <c r="H16" s="28">
        <f t="shared" ref="H16:I16" si="1">+SUM(H10:H14)</f>
        <v>611</v>
      </c>
      <c r="I16" s="28">
        <f t="shared" si="1"/>
        <v>1102</v>
      </c>
      <c r="K16" s="28">
        <f t="shared" ref="K16:L16" si="2">+SUM(K10:K14)</f>
        <v>686</v>
      </c>
      <c r="L16" s="28">
        <f t="shared" si="2"/>
        <v>1013</v>
      </c>
      <c r="N16" s="28">
        <f t="shared" ref="N16:O16" si="3">+SUM(N10:N14)</f>
        <v>1159</v>
      </c>
      <c r="O16" s="28">
        <f t="shared" si="3"/>
        <v>295</v>
      </c>
      <c r="Q16" s="28">
        <f t="shared" ref="Q16:U16" si="4">+SUM(Q10:Q14)</f>
        <v>1755</v>
      </c>
      <c r="R16" s="28">
        <f t="shared" si="4"/>
        <v>339</v>
      </c>
      <c r="S16" s="28">
        <f t="shared" si="4"/>
        <v>85</v>
      </c>
      <c r="T16" s="28">
        <f t="shared" si="4"/>
        <v>3</v>
      </c>
      <c r="U16" s="28">
        <f t="shared" si="4"/>
        <v>2182</v>
      </c>
    </row>
    <row r="17" spans="1:21" x14ac:dyDescent="0.25">
      <c r="A17" s="44" t="s">
        <v>66</v>
      </c>
      <c r="B17" s="24"/>
      <c r="C17" s="72">
        <v>193</v>
      </c>
      <c r="D17" s="72">
        <v>178</v>
      </c>
      <c r="E17" s="72">
        <v>148</v>
      </c>
      <c r="F17" s="72">
        <v>150</v>
      </c>
      <c r="G17" s="114"/>
      <c r="H17" s="72">
        <v>148</v>
      </c>
      <c r="I17" s="72">
        <v>187</v>
      </c>
      <c r="J17" s="114"/>
      <c r="K17" s="72">
        <v>163</v>
      </c>
      <c r="L17" s="72">
        <v>169</v>
      </c>
      <c r="M17" s="114"/>
      <c r="N17" s="72">
        <v>257</v>
      </c>
      <c r="O17" s="72">
        <v>36</v>
      </c>
      <c r="Q17" s="70"/>
      <c r="R17" s="70"/>
      <c r="S17" s="70"/>
      <c r="T17" s="70"/>
      <c r="U17" s="70"/>
    </row>
    <row r="18" spans="1:21" x14ac:dyDescent="0.25">
      <c r="A18" s="45" t="s">
        <v>67</v>
      </c>
      <c r="B18" s="24"/>
      <c r="C18" s="73">
        <v>46</v>
      </c>
      <c r="D18" s="73">
        <v>46</v>
      </c>
      <c r="E18" s="73">
        <v>38</v>
      </c>
      <c r="F18" s="73">
        <v>35</v>
      </c>
      <c r="G18" s="114"/>
      <c r="H18" s="73">
        <v>41</v>
      </c>
      <c r="I18" s="73">
        <v>38</v>
      </c>
      <c r="J18" s="114"/>
      <c r="K18" s="73">
        <v>42</v>
      </c>
      <c r="L18" s="73">
        <v>40</v>
      </c>
      <c r="M18" s="114"/>
      <c r="N18" s="73">
        <v>60</v>
      </c>
      <c r="O18" s="73">
        <v>8</v>
      </c>
      <c r="Q18" s="70"/>
      <c r="R18" s="70"/>
      <c r="S18" s="70"/>
      <c r="T18" s="70"/>
      <c r="U18" s="70"/>
    </row>
    <row r="19" spans="1:21" ht="15.75" thickBot="1" x14ac:dyDescent="0.3">
      <c r="A19" s="46" t="s">
        <v>68</v>
      </c>
      <c r="B19" s="24"/>
      <c r="C19" s="74">
        <f>+[1]Ventnor!C$12+[2]Ventnor!C$12</f>
        <v>1</v>
      </c>
      <c r="D19" s="74">
        <f>+[1]Ventnor!D$12+[2]Ventnor!D$12</f>
        <v>1</v>
      </c>
      <c r="E19" s="74">
        <f>+[1]Ventnor!E$12+[2]Ventnor!E$12</f>
        <v>2</v>
      </c>
      <c r="F19" s="74">
        <f>+[1]Ventnor!F$12+[2]Ventnor!F$12</f>
        <v>2</v>
      </c>
      <c r="G19" s="114"/>
      <c r="H19" s="74">
        <f>+[1]Ventnor!H$12+[2]Ventnor!H$12</f>
        <v>1</v>
      </c>
      <c r="I19" s="74">
        <f>+[1]Ventnor!I$12+[2]Ventnor!I$12</f>
        <v>2</v>
      </c>
      <c r="J19" s="114"/>
      <c r="K19" s="74">
        <f>+[1]Ventnor!K$12+[2]Ventnor!K$12</f>
        <v>1</v>
      </c>
      <c r="L19" s="74">
        <f>+[1]Ventnor!L$12+[2]Ventnor!L$12</f>
        <v>2</v>
      </c>
      <c r="M19" s="114"/>
      <c r="N19" s="74">
        <f>+[1]Ventnor!N$12+[2]Ventnor!N$12</f>
        <v>3</v>
      </c>
      <c r="O19" s="74">
        <f>+[1]Ventnor!O$12+[2]Ventnor!O$12</f>
        <v>0</v>
      </c>
      <c r="Q19" s="70"/>
      <c r="R19" s="70"/>
      <c r="S19" s="70"/>
      <c r="T19" s="70"/>
      <c r="U19" s="70"/>
    </row>
    <row r="20" spans="1:21" ht="15.75" thickBot="1" x14ac:dyDescent="0.3">
      <c r="A20" s="43" t="s">
        <v>69</v>
      </c>
      <c r="B20" s="24"/>
      <c r="C20" s="28">
        <f>+SUM(C16:C19)</f>
        <v>1033</v>
      </c>
      <c r="D20" s="28">
        <f>+SUM(D16:D19)</f>
        <v>979</v>
      </c>
      <c r="E20" s="28">
        <f>+SUM(E16:E19)</f>
        <v>1134</v>
      </c>
      <c r="F20" s="28">
        <f>+SUM(F16:F19)</f>
        <v>1108</v>
      </c>
      <c r="H20" s="28">
        <f t="shared" ref="H20:I20" si="5">+SUM(H16:H19)</f>
        <v>801</v>
      </c>
      <c r="I20" s="28">
        <f t="shared" si="5"/>
        <v>1329</v>
      </c>
      <c r="K20" s="28">
        <f t="shared" ref="K20:L20" si="6">+SUM(K16:K19)</f>
        <v>892</v>
      </c>
      <c r="L20" s="28">
        <f t="shared" si="6"/>
        <v>1224</v>
      </c>
      <c r="N20" s="28">
        <f t="shared" ref="N20:O20" si="7">+SUM(N16:N19)</f>
        <v>1479</v>
      </c>
      <c r="O20" s="28">
        <f t="shared" si="7"/>
        <v>339</v>
      </c>
      <c r="Q20" s="69"/>
      <c r="R20" s="69"/>
      <c r="S20" s="69"/>
      <c r="T20" s="69"/>
      <c r="U20" s="69"/>
    </row>
  </sheetData>
  <mergeCells count="5">
    <mergeCell ref="C2:F2"/>
    <mergeCell ref="C3:F3"/>
    <mergeCell ref="H3:I3"/>
    <mergeCell ref="K3:L3"/>
    <mergeCell ref="N3:O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7"/>
  <sheetViews>
    <sheetView tabSelected="1" zoomScale="75" zoomScaleNormal="75" workbookViewId="0">
      <pane xSplit="1" topLeftCell="B1" activePane="topRight" state="frozen"/>
      <selection activeCell="F14" sqref="F14"/>
      <selection pane="topRight" activeCell="L16" sqref="L16"/>
    </sheetView>
  </sheetViews>
  <sheetFormatPr defaultRowHeight="15" x14ac:dyDescent="0.25"/>
  <cols>
    <col min="1" max="1" width="18" bestFit="1" customWidth="1"/>
    <col min="2" max="2" width="1.7109375" customWidth="1"/>
    <col min="3" max="4" width="13.42578125" customWidth="1"/>
    <col min="5" max="5" width="1.7109375" customWidth="1"/>
    <col min="6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18" width="13.42578125" customWidth="1"/>
    <col min="19" max="19" width="1.7109375" style="56" customWidth="1"/>
    <col min="20" max="22" width="13.42578125" style="56" customWidth="1"/>
    <col min="23" max="23" width="1.7109375" style="56" customWidth="1"/>
    <col min="24" max="25" width="12.140625" customWidth="1"/>
    <col min="26" max="26" width="1.7109375" customWidth="1"/>
    <col min="27" max="51" width="13.42578125" customWidth="1"/>
  </cols>
  <sheetData>
    <row r="2" spans="1:31" x14ac:dyDescent="0.25">
      <c r="C2" s="124" t="s">
        <v>18</v>
      </c>
      <c r="D2" s="124"/>
      <c r="E2" s="1"/>
      <c r="F2" s="124" t="s">
        <v>17</v>
      </c>
      <c r="G2" s="124"/>
      <c r="H2" s="124"/>
      <c r="I2" s="124"/>
      <c r="T2" s="126" t="s">
        <v>136</v>
      </c>
      <c r="U2" s="126"/>
      <c r="V2" s="126"/>
    </row>
    <row r="3" spans="1:31" ht="15.75" thickBot="1" x14ac:dyDescent="0.3">
      <c r="C3" s="124" t="s">
        <v>4</v>
      </c>
      <c r="D3" s="124"/>
      <c r="E3" s="1"/>
      <c r="F3" s="124" t="s">
        <v>4</v>
      </c>
      <c r="G3" s="124"/>
      <c r="H3" s="124"/>
      <c r="I3" s="124"/>
      <c r="K3" s="124" t="s">
        <v>82</v>
      </c>
      <c r="L3" s="124"/>
      <c r="M3" s="12"/>
      <c r="N3" s="124" t="s">
        <v>87</v>
      </c>
      <c r="O3" s="124"/>
      <c r="Q3" s="124" t="s">
        <v>229</v>
      </c>
      <c r="R3" s="124"/>
      <c r="S3" s="10"/>
      <c r="T3" s="126" t="s">
        <v>137</v>
      </c>
      <c r="U3" s="126"/>
      <c r="V3" s="126"/>
      <c r="W3" s="10"/>
      <c r="X3" s="124" t="s">
        <v>98</v>
      </c>
      <c r="Y3" s="124"/>
    </row>
    <row r="4" spans="1:31" x14ac:dyDescent="0.25">
      <c r="C4" s="57"/>
      <c r="D4" s="59"/>
      <c r="F4" s="57"/>
      <c r="G4" s="58"/>
      <c r="H4" s="58"/>
      <c r="I4" s="59"/>
      <c r="K4" s="60"/>
      <c r="L4" s="62"/>
      <c r="M4" s="55"/>
      <c r="N4" s="60"/>
      <c r="O4" s="62"/>
      <c r="Q4" s="3" t="s">
        <v>100</v>
      </c>
      <c r="R4" s="59"/>
      <c r="T4" s="57"/>
      <c r="U4" s="58"/>
      <c r="V4" s="59"/>
      <c r="X4" s="60"/>
      <c r="Y4" s="62"/>
      <c r="AA4" s="91"/>
      <c r="AB4" s="92"/>
      <c r="AC4" s="92"/>
      <c r="AD4" s="92"/>
      <c r="AE4" s="93"/>
    </row>
    <row r="5" spans="1:31" s="1" customFormat="1" x14ac:dyDescent="0.25">
      <c r="C5" s="13" t="str">
        <f>+'Lead Sheet'!C6</f>
        <v>Bob</v>
      </c>
      <c r="D5" s="14" t="str">
        <f>+'Lead Sheet'!D6</f>
        <v xml:space="preserve">Mike </v>
      </c>
      <c r="F5" s="13" t="str">
        <f>+'Lead Sheet'!F6</f>
        <v xml:space="preserve"> R. Bruce </v>
      </c>
      <c r="G5" s="11" t="str">
        <f>+'Lead Sheet'!G6</f>
        <v xml:space="preserve"> Matthew W. </v>
      </c>
      <c r="H5" s="11" t="str">
        <f>+'Lead Sheet'!H6</f>
        <v xml:space="preserve">Erik </v>
      </c>
      <c r="I5" s="14" t="str">
        <f>+'Lead Sheet'!I6</f>
        <v xml:space="preserve"> Antwan </v>
      </c>
      <c r="K5" s="35" t="str">
        <f>+'Lead Sheet'!AA6</f>
        <v xml:space="preserve">Susan M. </v>
      </c>
      <c r="L5" s="36" t="str">
        <f>+'Lead Sheet'!AB6</f>
        <v xml:space="preserve">Dennis </v>
      </c>
      <c r="M5" s="34"/>
      <c r="N5" s="35" t="str">
        <f>+'Lead Sheet'!AD6</f>
        <v xml:space="preserve">Nick </v>
      </c>
      <c r="O5" s="36" t="str">
        <f>+'Lead Sheet'!AE6</f>
        <v xml:space="preserve">Amy </v>
      </c>
      <c r="Q5" s="13" t="s">
        <v>169</v>
      </c>
      <c r="R5" s="14" t="s">
        <v>564</v>
      </c>
      <c r="S5" s="11"/>
      <c r="T5" s="13" t="s">
        <v>566</v>
      </c>
      <c r="U5" s="11" t="s">
        <v>23</v>
      </c>
      <c r="V5" s="14" t="s">
        <v>569</v>
      </c>
      <c r="W5" s="11"/>
      <c r="X5" s="35"/>
      <c r="Y5" s="36"/>
      <c r="AA5" s="95" t="s">
        <v>65</v>
      </c>
      <c r="AB5" s="96" t="s">
        <v>65</v>
      </c>
      <c r="AC5" s="96" t="s">
        <v>65</v>
      </c>
      <c r="AD5" s="96" t="s">
        <v>65</v>
      </c>
      <c r="AE5" s="97" t="s">
        <v>65</v>
      </c>
    </row>
    <row r="6" spans="1:31" s="1" customFormat="1" x14ac:dyDescent="0.25">
      <c r="C6" s="13" t="str">
        <f>+'Lead Sheet'!C7</f>
        <v>Andrzejczak</v>
      </c>
      <c r="D6" s="14" t="str">
        <f>+'Lead Sheet'!D7</f>
        <v>Testa</v>
      </c>
      <c r="F6" s="13" t="str">
        <f>+'Lead Sheet'!F7</f>
        <v>Land</v>
      </c>
      <c r="G6" s="11" t="str">
        <f>+'Lead Sheet'!G7</f>
        <v>Milam</v>
      </c>
      <c r="H6" s="11" t="str">
        <f>+'Lead Sheet'!H7</f>
        <v>Simonsen</v>
      </c>
      <c r="I6" s="14" t="str">
        <f>+'Lead Sheet'!I7</f>
        <v>McClellan</v>
      </c>
      <c r="K6" s="35" t="str">
        <f>+'Lead Sheet'!AA7</f>
        <v>Korngut</v>
      </c>
      <c r="L6" s="36" t="str">
        <f>+'Lead Sheet'!AB7</f>
        <v>Levinson</v>
      </c>
      <c r="M6" s="34"/>
      <c r="N6" s="35" t="str">
        <f>+'Lead Sheet'!AD7</f>
        <v>Polito</v>
      </c>
      <c r="O6" s="36" t="str">
        <f>+'Lead Sheet'!AE7</f>
        <v>Gatto</v>
      </c>
      <c r="Q6" s="13" t="s">
        <v>170</v>
      </c>
      <c r="R6" s="14" t="s">
        <v>565</v>
      </c>
      <c r="S6" s="11"/>
      <c r="T6" s="13" t="s">
        <v>567</v>
      </c>
      <c r="U6" s="11" t="s">
        <v>568</v>
      </c>
      <c r="V6" s="14" t="s">
        <v>570</v>
      </c>
      <c r="W6" s="11"/>
      <c r="X6" s="35" t="str">
        <f>+'Lead Sheet'!$AM$7</f>
        <v>Yes</v>
      </c>
      <c r="Y6" s="36" t="str">
        <f>+'Lead Sheet'!$AN$7</f>
        <v>No</v>
      </c>
      <c r="AA6" s="95" t="s">
        <v>573</v>
      </c>
      <c r="AB6" s="96" t="s">
        <v>574</v>
      </c>
      <c r="AC6" s="96" t="s">
        <v>575</v>
      </c>
      <c r="AD6" s="96" t="s">
        <v>594</v>
      </c>
      <c r="AE6" s="97" t="s">
        <v>576</v>
      </c>
    </row>
    <row r="7" spans="1:31" s="1" customFormat="1" x14ac:dyDescent="0.25">
      <c r="C7" s="13" t="str">
        <f>+'Lead Sheet'!C8</f>
        <v>Democratic</v>
      </c>
      <c r="D7" s="14" t="str">
        <f>+'Lead Sheet'!D8</f>
        <v>Republican</v>
      </c>
      <c r="F7" s="13" t="str">
        <f>+'Lead Sheet'!F8</f>
        <v>Democratic</v>
      </c>
      <c r="G7" s="11" t="str">
        <f>+'Lead Sheet'!G8</f>
        <v>Democratic</v>
      </c>
      <c r="H7" s="11" t="str">
        <f>+'Lead Sheet'!H8</f>
        <v>Republican</v>
      </c>
      <c r="I7" s="14" t="str">
        <f>+'Lead Sheet'!I8</f>
        <v>Republican</v>
      </c>
      <c r="K7" s="35" t="str">
        <f>+'Lead Sheet'!AA8</f>
        <v>Democratic</v>
      </c>
      <c r="L7" s="36" t="str">
        <f>+'Lead Sheet'!AB8</f>
        <v>Republican</v>
      </c>
      <c r="M7" s="34"/>
      <c r="N7" s="35" t="str">
        <f>+'Lead Sheet'!AD8</f>
        <v>Democratic</v>
      </c>
      <c r="O7" s="36" t="str">
        <f>+'Lead Sheet'!AE8</f>
        <v>Republican</v>
      </c>
      <c r="Q7" s="13" t="s">
        <v>19</v>
      </c>
      <c r="R7" s="14" t="s">
        <v>20</v>
      </c>
      <c r="S7" s="11"/>
      <c r="T7" s="13"/>
      <c r="U7" s="11"/>
      <c r="V7" s="14"/>
      <c r="W7" s="11"/>
      <c r="X7" s="35"/>
      <c r="Y7" s="36"/>
      <c r="AA7" s="95" t="s">
        <v>578</v>
      </c>
      <c r="AB7" s="96" t="s">
        <v>579</v>
      </c>
      <c r="AC7" s="96" t="s">
        <v>578</v>
      </c>
      <c r="AD7" s="96" t="s">
        <v>578</v>
      </c>
      <c r="AE7" s="97" t="s">
        <v>578</v>
      </c>
    </row>
    <row r="8" spans="1:31" ht="15.75" thickBot="1" x14ac:dyDescent="0.3">
      <c r="C8" s="18"/>
      <c r="D8" s="21"/>
      <c r="F8" s="18"/>
      <c r="G8" s="19"/>
      <c r="H8" s="19"/>
      <c r="I8" s="21"/>
      <c r="K8" s="37"/>
      <c r="L8" s="39"/>
      <c r="M8" s="34"/>
      <c r="N8" s="37"/>
      <c r="O8" s="39"/>
      <c r="Q8" s="5"/>
      <c r="R8" s="21"/>
      <c r="T8" s="18"/>
      <c r="U8" s="19"/>
      <c r="V8" s="21"/>
      <c r="X8" s="37"/>
      <c r="Y8" s="39"/>
      <c r="AA8" s="98"/>
      <c r="AB8" s="99"/>
      <c r="AC8" s="99"/>
      <c r="AD8" s="99"/>
      <c r="AE8" s="100"/>
    </row>
    <row r="9" spans="1:31" ht="5.0999999999999996" customHeight="1" x14ac:dyDescent="0.25">
      <c r="AA9" s="30"/>
      <c r="AB9" s="30"/>
      <c r="AC9" s="30"/>
      <c r="AD9" s="30"/>
      <c r="AE9" s="30"/>
    </row>
    <row r="10" spans="1:31" x14ac:dyDescent="0.25">
      <c r="A10" t="s">
        <v>2</v>
      </c>
      <c r="C10" s="25">
        <v>103</v>
      </c>
      <c r="D10" s="25">
        <v>187</v>
      </c>
      <c r="F10" s="25">
        <v>101</v>
      </c>
      <c r="G10" s="25">
        <v>96</v>
      </c>
      <c r="H10" s="25">
        <v>188</v>
      </c>
      <c r="I10" s="25">
        <v>180</v>
      </c>
      <c r="K10" s="25">
        <v>87</v>
      </c>
      <c r="L10" s="25">
        <v>200</v>
      </c>
      <c r="M10" s="1"/>
      <c r="N10" s="25">
        <v>82</v>
      </c>
      <c r="O10" s="25">
        <v>203</v>
      </c>
      <c r="Q10" s="25"/>
      <c r="R10" s="25">
        <v>220</v>
      </c>
      <c r="S10" s="2"/>
      <c r="T10" s="25">
        <v>141</v>
      </c>
      <c r="U10" s="25">
        <v>172</v>
      </c>
      <c r="V10" s="25">
        <v>154</v>
      </c>
      <c r="W10" s="2"/>
      <c r="X10" s="25">
        <v>157</v>
      </c>
      <c r="Y10" s="25">
        <v>120</v>
      </c>
      <c r="AA10" s="25">
        <v>300</v>
      </c>
      <c r="AB10" s="41">
        <v>122</v>
      </c>
      <c r="AC10" s="41">
        <v>17</v>
      </c>
      <c r="AD10" s="41">
        <v>0</v>
      </c>
      <c r="AE10" s="41">
        <f>+SUM(AA10:AD10)</f>
        <v>439</v>
      </c>
    </row>
    <row r="11" spans="1:31" x14ac:dyDescent="0.25">
      <c r="A11" t="s">
        <v>3</v>
      </c>
      <c r="C11" s="25">
        <v>207</v>
      </c>
      <c r="D11" s="25">
        <v>252</v>
      </c>
      <c r="F11" s="25">
        <v>199</v>
      </c>
      <c r="G11" s="25">
        <v>194</v>
      </c>
      <c r="H11" s="25">
        <v>255</v>
      </c>
      <c r="I11" s="25">
        <v>252</v>
      </c>
      <c r="K11" s="25">
        <v>173</v>
      </c>
      <c r="L11" s="25">
        <v>293</v>
      </c>
      <c r="M11" s="1"/>
      <c r="N11" s="25">
        <v>173</v>
      </c>
      <c r="O11" s="25">
        <v>285</v>
      </c>
      <c r="Q11" s="25"/>
      <c r="R11" s="25">
        <v>337</v>
      </c>
      <c r="S11" s="2"/>
      <c r="T11" s="25">
        <v>203</v>
      </c>
      <c r="U11" s="25">
        <v>189</v>
      </c>
      <c r="V11" s="25">
        <v>199</v>
      </c>
      <c r="W11" s="2"/>
      <c r="X11" s="25">
        <v>286</v>
      </c>
      <c r="Y11" s="25">
        <v>102</v>
      </c>
      <c r="AA11" s="25">
        <v>478</v>
      </c>
      <c r="AB11" s="41"/>
      <c r="AC11" s="41"/>
      <c r="AD11" s="41"/>
      <c r="AE11" s="41">
        <f>+SUM(AA11:AD11)</f>
        <v>478</v>
      </c>
    </row>
    <row r="12" spans="1:31" ht="15.75" thickBot="1" x14ac:dyDescent="0.3"/>
    <row r="13" spans="1:31" ht="15.75" thickBot="1" x14ac:dyDescent="0.3">
      <c r="A13" s="43" t="s">
        <v>65</v>
      </c>
      <c r="B13" s="24"/>
      <c r="C13" s="28">
        <f>+SUM(C10:C11)</f>
        <v>310</v>
      </c>
      <c r="D13" s="28">
        <f>+SUM(D10:D11)</f>
        <v>439</v>
      </c>
      <c r="F13" s="28">
        <f t="shared" ref="F13:I13" si="0">+SUM(F10:F11)</f>
        <v>300</v>
      </c>
      <c r="G13" s="28">
        <f t="shared" si="0"/>
        <v>290</v>
      </c>
      <c r="H13" s="28">
        <f t="shared" si="0"/>
        <v>443</v>
      </c>
      <c r="I13" s="28">
        <f t="shared" si="0"/>
        <v>432</v>
      </c>
      <c r="K13" s="28">
        <f t="shared" ref="K13:L13" si="1">+SUM(K10:K11)</f>
        <v>260</v>
      </c>
      <c r="L13" s="28">
        <f t="shared" si="1"/>
        <v>493</v>
      </c>
      <c r="N13" s="28">
        <f t="shared" ref="N13:O13" si="2">+SUM(N10:N11)</f>
        <v>255</v>
      </c>
      <c r="O13" s="28">
        <f t="shared" si="2"/>
        <v>488</v>
      </c>
      <c r="Q13" s="28">
        <f t="shared" ref="Q13:R13" si="3">+SUM(Q10:Q11)</f>
        <v>0</v>
      </c>
      <c r="R13" s="28">
        <f t="shared" si="3"/>
        <v>557</v>
      </c>
      <c r="S13" s="69"/>
      <c r="T13" s="28">
        <f t="shared" ref="T13:Y13" si="4">+SUM(T10:T11)</f>
        <v>344</v>
      </c>
      <c r="U13" s="28">
        <f t="shared" si="4"/>
        <v>361</v>
      </c>
      <c r="V13" s="28">
        <f t="shared" si="4"/>
        <v>353</v>
      </c>
      <c r="W13" s="69"/>
      <c r="X13" s="28">
        <f t="shared" si="4"/>
        <v>443</v>
      </c>
      <c r="Y13" s="28">
        <f t="shared" si="4"/>
        <v>222</v>
      </c>
      <c r="AA13" s="28">
        <f t="shared" ref="AA13:AE13" si="5">+SUM(AA10:AA11)</f>
        <v>778</v>
      </c>
      <c r="AB13" s="28">
        <f t="shared" si="5"/>
        <v>122</v>
      </c>
      <c r="AC13" s="28">
        <f t="shared" si="5"/>
        <v>17</v>
      </c>
      <c r="AD13" s="28">
        <f t="shared" si="5"/>
        <v>0</v>
      </c>
      <c r="AE13" s="28">
        <f t="shared" si="5"/>
        <v>917</v>
      </c>
    </row>
    <row r="14" spans="1:31" x14ac:dyDescent="0.25">
      <c r="A14" s="44" t="s">
        <v>66</v>
      </c>
      <c r="B14" s="24"/>
      <c r="C14" s="72">
        <v>62</v>
      </c>
      <c r="D14" s="72">
        <v>59</v>
      </c>
      <c r="E14" s="114"/>
      <c r="F14" s="72">
        <v>60</v>
      </c>
      <c r="G14" s="72">
        <v>62</v>
      </c>
      <c r="H14" s="72">
        <v>58</v>
      </c>
      <c r="I14" s="72">
        <v>59</v>
      </c>
      <c r="J14" s="114"/>
      <c r="K14" s="72">
        <v>49</v>
      </c>
      <c r="L14" s="72">
        <v>73</v>
      </c>
      <c r="M14" s="114"/>
      <c r="N14" s="72">
        <v>50</v>
      </c>
      <c r="O14" s="72">
        <v>70</v>
      </c>
      <c r="P14" s="114"/>
      <c r="Q14" s="72"/>
      <c r="R14" s="72">
        <v>74</v>
      </c>
      <c r="S14" s="113"/>
      <c r="T14" s="72">
        <v>89</v>
      </c>
      <c r="U14" s="72">
        <v>85</v>
      </c>
      <c r="V14" s="72">
        <v>93</v>
      </c>
      <c r="W14" s="113"/>
      <c r="X14" s="72">
        <v>92</v>
      </c>
      <c r="Y14" s="72">
        <v>17</v>
      </c>
      <c r="AA14" s="70"/>
      <c r="AB14" s="70"/>
      <c r="AC14" s="70"/>
      <c r="AD14" s="70"/>
      <c r="AE14" s="70"/>
    </row>
    <row r="15" spans="1:31" x14ac:dyDescent="0.25">
      <c r="A15" s="45" t="s">
        <v>67</v>
      </c>
      <c r="B15" s="24"/>
      <c r="C15" s="73">
        <v>3</v>
      </c>
      <c r="D15" s="73">
        <v>14</v>
      </c>
      <c r="E15" s="114"/>
      <c r="F15" s="73">
        <v>5</v>
      </c>
      <c r="G15" s="73">
        <v>5</v>
      </c>
      <c r="H15" s="73">
        <v>11</v>
      </c>
      <c r="I15" s="73">
        <v>10</v>
      </c>
      <c r="J15" s="114"/>
      <c r="K15" s="73">
        <v>2</v>
      </c>
      <c r="L15" s="73">
        <v>13</v>
      </c>
      <c r="M15" s="114"/>
      <c r="N15" s="73">
        <v>3</v>
      </c>
      <c r="O15" s="73">
        <v>11</v>
      </c>
      <c r="P15" s="114"/>
      <c r="Q15" s="73"/>
      <c r="R15" s="73">
        <v>13</v>
      </c>
      <c r="S15" s="113"/>
      <c r="T15" s="73">
        <v>7</v>
      </c>
      <c r="U15" s="73">
        <v>7</v>
      </c>
      <c r="V15" s="73">
        <v>8</v>
      </c>
      <c r="W15" s="113"/>
      <c r="X15" s="73">
        <v>11</v>
      </c>
      <c r="Y15" s="73">
        <v>3</v>
      </c>
      <c r="AA15" s="70"/>
      <c r="AB15" s="70"/>
      <c r="AC15" s="70"/>
      <c r="AD15" s="70"/>
      <c r="AE15" s="70"/>
    </row>
    <row r="16" spans="1:31" ht="15.75" thickBot="1" x14ac:dyDescent="0.3">
      <c r="A16" s="46" t="s">
        <v>68</v>
      </c>
      <c r="B16" s="24"/>
      <c r="C16" s="74">
        <v>0</v>
      </c>
      <c r="D16" s="74">
        <v>0</v>
      </c>
      <c r="E16" s="114"/>
      <c r="F16" s="74">
        <v>0</v>
      </c>
      <c r="G16" s="74">
        <v>0</v>
      </c>
      <c r="H16" s="74">
        <v>0</v>
      </c>
      <c r="I16" s="74">
        <v>0</v>
      </c>
      <c r="J16" s="114"/>
      <c r="K16" s="74">
        <v>0</v>
      </c>
      <c r="L16" s="74">
        <v>0</v>
      </c>
      <c r="M16" s="114"/>
      <c r="N16" s="74">
        <v>0</v>
      </c>
      <c r="O16" s="74">
        <v>0</v>
      </c>
      <c r="P16" s="114"/>
      <c r="Q16" s="74"/>
      <c r="R16" s="74">
        <v>0</v>
      </c>
      <c r="S16" s="113"/>
      <c r="T16" s="74">
        <v>0</v>
      </c>
      <c r="U16" s="74">
        <v>0</v>
      </c>
      <c r="V16" s="74">
        <v>0</v>
      </c>
      <c r="W16" s="113"/>
      <c r="X16" s="74">
        <v>0</v>
      </c>
      <c r="Y16" s="74">
        <v>0</v>
      </c>
      <c r="AA16" s="70"/>
      <c r="AB16" s="70"/>
      <c r="AC16" s="70"/>
      <c r="AD16" s="70"/>
      <c r="AE16" s="70"/>
    </row>
    <row r="17" spans="1:31" ht="15.75" thickBot="1" x14ac:dyDescent="0.3">
      <c r="A17" s="43" t="s">
        <v>69</v>
      </c>
      <c r="B17" s="24"/>
      <c r="C17" s="28">
        <f>+SUM(C13:C16)</f>
        <v>375</v>
      </c>
      <c r="D17" s="28">
        <f>+SUM(D13:D16)</f>
        <v>512</v>
      </c>
      <c r="F17" s="28">
        <f t="shared" ref="F17:I17" si="6">+SUM(F13:F16)</f>
        <v>365</v>
      </c>
      <c r="G17" s="28">
        <f t="shared" si="6"/>
        <v>357</v>
      </c>
      <c r="H17" s="28">
        <f t="shared" si="6"/>
        <v>512</v>
      </c>
      <c r="I17" s="28">
        <f t="shared" si="6"/>
        <v>501</v>
      </c>
      <c r="K17" s="28">
        <f t="shared" ref="K17:L17" si="7">+SUM(K13:K16)</f>
        <v>311</v>
      </c>
      <c r="L17" s="28">
        <f t="shared" si="7"/>
        <v>579</v>
      </c>
      <c r="N17" s="28">
        <f t="shared" ref="N17:O17" si="8">+SUM(N13:N16)</f>
        <v>308</v>
      </c>
      <c r="O17" s="28">
        <f t="shared" si="8"/>
        <v>569</v>
      </c>
      <c r="Q17" s="28">
        <f t="shared" ref="Q17:R17" si="9">+SUM(Q13:Q16)</f>
        <v>0</v>
      </c>
      <c r="R17" s="28">
        <f t="shared" si="9"/>
        <v>644</v>
      </c>
      <c r="S17" s="69"/>
      <c r="T17" s="28">
        <f t="shared" ref="T17:V17" si="10">+SUM(T13:T16)</f>
        <v>440</v>
      </c>
      <c r="U17" s="28">
        <f t="shared" si="10"/>
        <v>453</v>
      </c>
      <c r="V17" s="28">
        <f t="shared" si="10"/>
        <v>454</v>
      </c>
      <c r="W17" s="69"/>
      <c r="X17" s="28">
        <f>+SUM(X13:X16)</f>
        <v>546</v>
      </c>
      <c r="Y17" s="28">
        <f>+SUM(Y13:Y16)</f>
        <v>242</v>
      </c>
      <c r="AA17" s="69"/>
      <c r="AB17" s="69"/>
      <c r="AC17" s="69"/>
      <c r="AD17" s="69"/>
      <c r="AE17" s="69"/>
    </row>
  </sheetData>
  <mergeCells count="10">
    <mergeCell ref="Q3:R3"/>
    <mergeCell ref="X3:Y3"/>
    <mergeCell ref="T2:V2"/>
    <mergeCell ref="T3:V3"/>
    <mergeCell ref="C2:D2"/>
    <mergeCell ref="F2:I2"/>
    <mergeCell ref="C3:D3"/>
    <mergeCell ref="F3:I3"/>
    <mergeCell ref="K3:L3"/>
    <mergeCell ref="N3:O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36"/>
  <sheetViews>
    <sheetView zoomScale="75" zoomScaleNormal="75" workbookViewId="0">
      <pane xSplit="1" topLeftCell="B1" activePane="topRight" state="frozen"/>
      <selection activeCell="F14" sqref="F14"/>
      <selection pane="topRight" activeCell="F14" sqref="F14"/>
    </sheetView>
  </sheetViews>
  <sheetFormatPr defaultRowHeight="15" x14ac:dyDescent="0.25"/>
  <cols>
    <col min="1" max="1" width="20.5703125" style="24" bestFit="1" customWidth="1"/>
    <col min="2" max="2" width="1.7109375" style="24" customWidth="1"/>
    <col min="3" max="6" width="13.42578125" style="24" customWidth="1"/>
    <col min="7" max="7" width="1.7109375" style="24" customWidth="1"/>
    <col min="8" max="9" width="13.42578125" style="24" customWidth="1"/>
    <col min="10" max="10" width="1.7109375" style="24" customWidth="1"/>
    <col min="11" max="12" width="13.42578125" style="24" customWidth="1"/>
    <col min="13" max="13" width="1.7109375" style="24" customWidth="1"/>
    <col min="14" max="14" width="13.42578125" style="30" customWidth="1"/>
    <col min="15" max="15" width="14.42578125" style="30" customWidth="1"/>
    <col min="16" max="16" width="1.7109375" style="24" customWidth="1"/>
    <col min="17" max="17" width="14.85546875" style="30" customWidth="1"/>
    <col min="18" max="18" width="13.42578125" style="30" customWidth="1"/>
    <col min="19" max="19" width="14.85546875" style="30" customWidth="1"/>
    <col min="20" max="20" width="1.7109375" style="24" customWidth="1"/>
    <col min="21" max="22" width="13.42578125" style="30" customWidth="1"/>
    <col min="23" max="23" width="1.7109375" style="24" customWidth="1"/>
    <col min="24" max="25" width="13.42578125" style="24" customWidth="1"/>
    <col min="26" max="26" width="1.7109375" style="24" customWidth="1"/>
    <col min="27" max="28" width="13.42578125" style="30" customWidth="1"/>
    <col min="29" max="29" width="1.7109375" style="24" customWidth="1"/>
    <col min="30" max="31" width="13.42578125" style="24" customWidth="1"/>
    <col min="32" max="32" width="1.7109375" style="24" customWidth="1"/>
    <col min="33" max="34" width="13.42578125" style="30" customWidth="1"/>
    <col min="35" max="35" width="1.7109375" style="24" customWidth="1"/>
    <col min="36" max="37" width="10.5703125" style="24" customWidth="1"/>
    <col min="38" max="38" width="10.7109375" style="24" customWidth="1"/>
    <col min="39" max="39" width="13" style="24" customWidth="1"/>
    <col min="40" max="40" width="10.7109375" style="24" customWidth="1"/>
    <col min="41" max="41" width="13.42578125" style="24" customWidth="1"/>
    <col min="42" max="42" width="1.7109375" style="24" customWidth="1"/>
    <col min="43" max="44" width="13.42578125" style="24" customWidth="1"/>
    <col min="45" max="45" width="1.7109375" style="24" customWidth="1"/>
    <col min="46" max="46" width="10.140625" style="24" bestFit="1" customWidth="1"/>
    <col min="47" max="47" width="9.42578125" style="24" bestFit="1" customWidth="1"/>
    <col min="48" max="48" width="13" style="24" bestFit="1" customWidth="1"/>
    <col min="49" max="49" width="11.140625" style="24" bestFit="1" customWidth="1"/>
    <col min="50" max="50" width="8.42578125" style="24" bestFit="1" customWidth="1"/>
    <col min="51" max="16384" width="9.140625" style="24"/>
  </cols>
  <sheetData>
    <row r="2" spans="1:50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Q2" s="124" t="s">
        <v>117</v>
      </c>
      <c r="R2" s="124"/>
      <c r="S2" s="124"/>
      <c r="U2" s="124" t="s">
        <v>117</v>
      </c>
      <c r="V2" s="124"/>
      <c r="X2" s="124" t="s">
        <v>117</v>
      </c>
      <c r="Y2" s="124"/>
      <c r="AA2" s="124" t="s">
        <v>117</v>
      </c>
      <c r="AB2" s="124"/>
      <c r="AD2" s="124" t="s">
        <v>117</v>
      </c>
      <c r="AE2" s="124"/>
      <c r="AG2" s="124" t="s">
        <v>117</v>
      </c>
      <c r="AH2" s="124"/>
      <c r="AJ2" s="124" t="s">
        <v>136</v>
      </c>
      <c r="AK2" s="124"/>
      <c r="AL2" s="124"/>
      <c r="AM2" s="124"/>
      <c r="AN2" s="124"/>
      <c r="AO2" s="124"/>
    </row>
    <row r="3" spans="1:50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88</v>
      </c>
      <c r="O3" s="124"/>
      <c r="Q3" s="126" t="s">
        <v>118</v>
      </c>
      <c r="R3" s="126"/>
      <c r="S3" s="126"/>
      <c r="U3" s="126" t="s">
        <v>119</v>
      </c>
      <c r="V3" s="126"/>
      <c r="X3" s="126" t="s">
        <v>173</v>
      </c>
      <c r="Y3" s="126"/>
      <c r="AA3" s="126" t="s">
        <v>178</v>
      </c>
      <c r="AB3" s="126"/>
      <c r="AD3" s="126" t="s">
        <v>184</v>
      </c>
      <c r="AE3" s="126"/>
      <c r="AG3" s="126" t="s">
        <v>190</v>
      </c>
      <c r="AH3" s="126"/>
      <c r="AJ3" s="127" t="s">
        <v>137</v>
      </c>
      <c r="AK3" s="127"/>
      <c r="AL3" s="127"/>
      <c r="AM3" s="127"/>
      <c r="AN3" s="127"/>
      <c r="AO3" s="127"/>
      <c r="AQ3" s="124" t="s">
        <v>98</v>
      </c>
      <c r="AR3" s="124"/>
    </row>
    <row r="4" spans="1:50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M4" s="51"/>
      <c r="N4" s="60"/>
      <c r="O4" s="62"/>
      <c r="P4" s="51"/>
      <c r="Q4" s="60"/>
      <c r="R4" s="61"/>
      <c r="S4" s="62"/>
      <c r="U4" s="60"/>
      <c r="V4" s="48" t="s">
        <v>100</v>
      </c>
      <c r="X4" s="63"/>
      <c r="Y4" s="48" t="s">
        <v>100</v>
      </c>
      <c r="AA4" s="31"/>
      <c r="AB4" s="33"/>
      <c r="AD4" s="31" t="s">
        <v>183</v>
      </c>
      <c r="AE4" s="33"/>
      <c r="AG4" s="31" t="s">
        <v>189</v>
      </c>
      <c r="AH4" s="33"/>
      <c r="AJ4" s="31"/>
      <c r="AK4" s="32"/>
      <c r="AL4" s="32"/>
      <c r="AM4" s="32" t="s">
        <v>199</v>
      </c>
      <c r="AN4" s="32"/>
      <c r="AO4" s="33"/>
      <c r="AQ4" s="60"/>
      <c r="AR4" s="62"/>
      <c r="AT4" s="91"/>
      <c r="AU4" s="92"/>
      <c r="AV4" s="92"/>
      <c r="AW4" s="92"/>
      <c r="AX4" s="93"/>
    </row>
    <row r="5" spans="1:50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M5" s="51"/>
      <c r="N5" s="35" t="str">
        <f>+'Lead Sheet'!AG6</f>
        <v xml:space="preserve">Ernest D. </v>
      </c>
      <c r="O5" s="36" t="str">
        <f>+'Lead Sheet'!AH6</f>
        <v xml:space="preserve">Sumon 'Sam' </v>
      </c>
      <c r="P5" s="51"/>
      <c r="Q5" s="35" t="s">
        <v>160</v>
      </c>
      <c r="R5" s="34" t="s">
        <v>162</v>
      </c>
      <c r="S5" s="36" t="s">
        <v>163</v>
      </c>
      <c r="T5" s="51"/>
      <c r="U5" s="35" t="s">
        <v>168</v>
      </c>
      <c r="V5" s="50" t="s">
        <v>169</v>
      </c>
      <c r="X5" s="35" t="s">
        <v>172</v>
      </c>
      <c r="Y5" s="50" t="s">
        <v>169</v>
      </c>
      <c r="AA5" s="49" t="s">
        <v>177</v>
      </c>
      <c r="AB5" s="36" t="s">
        <v>176</v>
      </c>
      <c r="AD5" s="49" t="s">
        <v>182</v>
      </c>
      <c r="AE5" s="36" t="s">
        <v>180</v>
      </c>
      <c r="AG5" s="35" t="s">
        <v>188</v>
      </c>
      <c r="AH5" s="36" t="s">
        <v>186</v>
      </c>
      <c r="AJ5" s="49" t="s">
        <v>191</v>
      </c>
      <c r="AK5" s="47" t="s">
        <v>193</v>
      </c>
      <c r="AL5" s="47" t="s">
        <v>195</v>
      </c>
      <c r="AM5" s="47" t="s">
        <v>197</v>
      </c>
      <c r="AN5" s="47" t="s">
        <v>200</v>
      </c>
      <c r="AO5" s="50" t="s">
        <v>202</v>
      </c>
      <c r="AQ5" s="35"/>
      <c r="AR5" s="36"/>
      <c r="AT5" s="95" t="s">
        <v>65</v>
      </c>
      <c r="AU5" s="96" t="s">
        <v>65</v>
      </c>
      <c r="AV5" s="96" t="s">
        <v>65</v>
      </c>
      <c r="AW5" s="96" t="s">
        <v>65</v>
      </c>
      <c r="AX5" s="97" t="s">
        <v>65</v>
      </c>
    </row>
    <row r="6" spans="1:50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M6" s="51"/>
      <c r="N6" s="35" t="str">
        <f>+'Lead Sheet'!AG7</f>
        <v>Coursey</v>
      </c>
      <c r="O6" s="36" t="str">
        <f>+'Lead Sheet'!AH7</f>
        <v>Majumder</v>
      </c>
      <c r="P6" s="51"/>
      <c r="Q6" s="35" t="s">
        <v>159</v>
      </c>
      <c r="R6" s="34" t="s">
        <v>161</v>
      </c>
      <c r="S6" s="36" t="s">
        <v>164</v>
      </c>
      <c r="T6" s="51"/>
      <c r="U6" s="49" t="s">
        <v>167</v>
      </c>
      <c r="V6" s="36" t="s">
        <v>170</v>
      </c>
      <c r="X6" s="35" t="s">
        <v>171</v>
      </c>
      <c r="Y6" s="36" t="s">
        <v>170</v>
      </c>
      <c r="AA6" s="35" t="s">
        <v>174</v>
      </c>
      <c r="AB6" s="36" t="s">
        <v>175</v>
      </c>
      <c r="AD6" s="35" t="s">
        <v>181</v>
      </c>
      <c r="AE6" s="36" t="s">
        <v>179</v>
      </c>
      <c r="AG6" s="35" t="s">
        <v>187</v>
      </c>
      <c r="AH6" s="36" t="s">
        <v>185</v>
      </c>
      <c r="AJ6" s="49" t="s">
        <v>192</v>
      </c>
      <c r="AK6" s="47" t="s">
        <v>194</v>
      </c>
      <c r="AL6" s="47" t="s">
        <v>196</v>
      </c>
      <c r="AM6" s="47" t="s">
        <v>198</v>
      </c>
      <c r="AN6" s="47" t="s">
        <v>201</v>
      </c>
      <c r="AO6" s="50" t="s">
        <v>203</v>
      </c>
      <c r="AQ6" s="35" t="str">
        <f>+'Lead Sheet'!$AM$7</f>
        <v>Yes</v>
      </c>
      <c r="AR6" s="36" t="str">
        <f>+'Lead Sheet'!$AN$7</f>
        <v>No</v>
      </c>
      <c r="AT6" s="95" t="s">
        <v>573</v>
      </c>
      <c r="AU6" s="96" t="s">
        <v>574</v>
      </c>
      <c r="AV6" s="96" t="s">
        <v>575</v>
      </c>
      <c r="AW6" s="96" t="s">
        <v>594</v>
      </c>
      <c r="AX6" s="97" t="s">
        <v>576</v>
      </c>
    </row>
    <row r="7" spans="1:50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M7" s="51"/>
      <c r="N7" s="35" t="str">
        <f>+'Lead Sheet'!AG8</f>
        <v>Democratic</v>
      </c>
      <c r="O7" s="36" t="str">
        <f>+'Lead Sheet'!AH8</f>
        <v>Republican</v>
      </c>
      <c r="P7" s="51"/>
      <c r="Q7" s="35" t="s">
        <v>19</v>
      </c>
      <c r="R7" s="34" t="s">
        <v>20</v>
      </c>
      <c r="S7" s="36" t="s">
        <v>166</v>
      </c>
      <c r="T7" s="51"/>
      <c r="U7" s="35" t="s">
        <v>19</v>
      </c>
      <c r="V7" s="36" t="s">
        <v>20</v>
      </c>
      <c r="X7" s="35" t="s">
        <v>19</v>
      </c>
      <c r="Y7" s="36" t="s">
        <v>20</v>
      </c>
      <c r="AA7" s="35" t="s">
        <v>19</v>
      </c>
      <c r="AB7" s="36" t="s">
        <v>20</v>
      </c>
      <c r="AD7" s="35" t="s">
        <v>19</v>
      </c>
      <c r="AE7" s="36" t="s">
        <v>20</v>
      </c>
      <c r="AG7" s="35" t="s">
        <v>19</v>
      </c>
      <c r="AH7" s="36" t="s">
        <v>20</v>
      </c>
      <c r="AJ7" s="35"/>
      <c r="AK7" s="34"/>
      <c r="AL7" s="34"/>
      <c r="AM7" s="34"/>
      <c r="AN7" s="34"/>
      <c r="AO7" s="36"/>
      <c r="AQ7" s="35"/>
      <c r="AR7" s="36"/>
      <c r="AT7" s="95" t="s">
        <v>578</v>
      </c>
      <c r="AU7" s="96" t="s">
        <v>579</v>
      </c>
      <c r="AV7" s="96" t="s">
        <v>578</v>
      </c>
      <c r="AW7" s="96" t="s">
        <v>578</v>
      </c>
      <c r="AX7" s="97" t="s">
        <v>578</v>
      </c>
    </row>
    <row r="8" spans="1:50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M8" s="51"/>
      <c r="N8" s="37"/>
      <c r="O8" s="39"/>
      <c r="P8" s="51"/>
      <c r="Q8" s="37"/>
      <c r="R8" s="38"/>
      <c r="S8" s="39"/>
      <c r="T8" s="51"/>
      <c r="U8" s="37"/>
      <c r="V8" s="39"/>
      <c r="X8" s="37"/>
      <c r="Y8" s="39"/>
      <c r="AA8" s="37"/>
      <c r="AB8" s="39"/>
      <c r="AD8" s="37"/>
      <c r="AE8" s="39"/>
      <c r="AG8" s="37"/>
      <c r="AH8" s="39"/>
      <c r="AJ8" s="37"/>
      <c r="AK8" s="38"/>
      <c r="AL8" s="38"/>
      <c r="AM8" s="38"/>
      <c r="AN8" s="38"/>
      <c r="AO8" s="39"/>
      <c r="AQ8" s="37"/>
      <c r="AR8" s="39"/>
      <c r="AT8" s="98"/>
      <c r="AU8" s="99"/>
      <c r="AV8" s="99"/>
      <c r="AW8" s="99"/>
      <c r="AX8" s="100"/>
    </row>
    <row r="9" spans="1:50" ht="5.0999999999999996" customHeight="1" x14ac:dyDescent="0.25">
      <c r="AT9" s="30"/>
      <c r="AU9" s="30"/>
      <c r="AV9" s="30"/>
      <c r="AW9" s="30"/>
      <c r="AX9" s="30"/>
    </row>
    <row r="10" spans="1:50" x14ac:dyDescent="0.25">
      <c r="A10" s="24" t="s">
        <v>138</v>
      </c>
      <c r="C10" s="25">
        <v>192</v>
      </c>
      <c r="D10" s="25">
        <v>189</v>
      </c>
      <c r="E10" s="25">
        <v>44</v>
      </c>
      <c r="F10" s="25">
        <v>40</v>
      </c>
      <c r="H10" s="25">
        <v>166</v>
      </c>
      <c r="I10" s="25">
        <v>64</v>
      </c>
      <c r="K10" s="25">
        <v>178</v>
      </c>
      <c r="L10" s="25">
        <v>43</v>
      </c>
      <c r="N10" s="25">
        <v>199</v>
      </c>
      <c r="O10" s="25">
        <v>41</v>
      </c>
      <c r="Q10" s="25">
        <v>192</v>
      </c>
      <c r="R10" s="25">
        <v>39</v>
      </c>
      <c r="S10" s="25">
        <v>16</v>
      </c>
      <c r="U10" s="41"/>
      <c r="V10" s="41"/>
      <c r="X10" s="40"/>
      <c r="Y10" s="40"/>
      <c r="AA10" s="41"/>
      <c r="AB10" s="41"/>
      <c r="AD10" s="40"/>
      <c r="AE10" s="40"/>
      <c r="AG10" s="41"/>
      <c r="AH10" s="41"/>
      <c r="AJ10" s="25">
        <v>120</v>
      </c>
      <c r="AK10" s="25">
        <v>32</v>
      </c>
      <c r="AL10" s="25">
        <v>51</v>
      </c>
      <c r="AM10" s="25">
        <v>112</v>
      </c>
      <c r="AN10" s="25">
        <v>101</v>
      </c>
      <c r="AO10" s="25">
        <v>32</v>
      </c>
      <c r="AQ10" s="25">
        <v>126</v>
      </c>
      <c r="AR10" s="25">
        <v>17</v>
      </c>
      <c r="AT10" s="25">
        <v>266</v>
      </c>
      <c r="AU10" s="41">
        <v>283</v>
      </c>
      <c r="AV10" s="41">
        <v>46</v>
      </c>
      <c r="AW10" s="41">
        <f>+'[2]Atlantic City'!$AV$10+'[1]Atlantic City'!$AV$10</f>
        <v>2</v>
      </c>
      <c r="AX10" s="41">
        <f>+SUM(AT10:AW10)</f>
        <v>597</v>
      </c>
    </row>
    <row r="11" spans="1:50" x14ac:dyDescent="0.25">
      <c r="A11" s="24" t="s">
        <v>139</v>
      </c>
      <c r="C11" s="25">
        <v>85</v>
      </c>
      <c r="D11" s="25">
        <v>79</v>
      </c>
      <c r="E11" s="25">
        <v>16</v>
      </c>
      <c r="F11" s="25">
        <v>18</v>
      </c>
      <c r="H11" s="25">
        <v>78</v>
      </c>
      <c r="I11" s="25">
        <v>19</v>
      </c>
      <c r="K11" s="25">
        <v>82</v>
      </c>
      <c r="L11" s="25">
        <v>16</v>
      </c>
      <c r="N11" s="25">
        <v>82</v>
      </c>
      <c r="O11" s="25">
        <v>15</v>
      </c>
      <c r="Q11" s="25">
        <v>89</v>
      </c>
      <c r="R11" s="25">
        <v>12</v>
      </c>
      <c r="S11" s="25">
        <v>1</v>
      </c>
      <c r="U11" s="41"/>
      <c r="V11" s="41"/>
      <c r="X11" s="40"/>
      <c r="Y11" s="40"/>
      <c r="AA11" s="41"/>
      <c r="AB11" s="41"/>
      <c r="AD11" s="40"/>
      <c r="AE11" s="40"/>
      <c r="AG11" s="41"/>
      <c r="AH11" s="41"/>
      <c r="AJ11" s="25">
        <v>60</v>
      </c>
      <c r="AK11" s="25">
        <v>26</v>
      </c>
      <c r="AL11" s="25">
        <v>27</v>
      </c>
      <c r="AM11" s="25">
        <v>43</v>
      </c>
      <c r="AN11" s="25">
        <v>33</v>
      </c>
      <c r="AO11" s="25">
        <v>22</v>
      </c>
      <c r="AQ11" s="25">
        <v>57</v>
      </c>
      <c r="AR11" s="25">
        <v>10</v>
      </c>
      <c r="AT11" s="25">
        <v>114</v>
      </c>
      <c r="AU11" s="41"/>
      <c r="AV11" s="41"/>
      <c r="AW11" s="41"/>
      <c r="AX11" s="41">
        <f t="shared" ref="AX11:AX30" si="0">+SUM(AT11:AW11)</f>
        <v>114</v>
      </c>
    </row>
    <row r="12" spans="1:50" x14ac:dyDescent="0.25">
      <c r="A12" s="24" t="s">
        <v>140</v>
      </c>
      <c r="C12" s="25">
        <v>115</v>
      </c>
      <c r="D12" s="25">
        <v>108</v>
      </c>
      <c r="E12" s="25">
        <v>21</v>
      </c>
      <c r="F12" s="25">
        <v>19</v>
      </c>
      <c r="H12" s="25">
        <v>105</v>
      </c>
      <c r="I12" s="25">
        <v>23</v>
      </c>
      <c r="K12" s="25">
        <v>105</v>
      </c>
      <c r="L12" s="25">
        <v>20</v>
      </c>
      <c r="N12" s="25">
        <v>118</v>
      </c>
      <c r="O12" s="25">
        <v>19</v>
      </c>
      <c r="Q12" s="25">
        <v>111</v>
      </c>
      <c r="R12" s="25">
        <v>19</v>
      </c>
      <c r="S12" s="25">
        <v>10</v>
      </c>
      <c r="U12" s="41"/>
      <c r="V12" s="41"/>
      <c r="X12" s="40"/>
      <c r="Y12" s="40"/>
      <c r="AA12" s="41"/>
      <c r="AB12" s="41"/>
      <c r="AD12" s="40"/>
      <c r="AE12" s="40"/>
      <c r="AG12" s="41"/>
      <c r="AH12" s="41"/>
      <c r="AJ12" s="25">
        <v>63</v>
      </c>
      <c r="AK12" s="25">
        <v>30</v>
      </c>
      <c r="AL12" s="25">
        <v>31</v>
      </c>
      <c r="AM12" s="25">
        <v>73</v>
      </c>
      <c r="AN12" s="25">
        <v>53</v>
      </c>
      <c r="AO12" s="25">
        <v>17</v>
      </c>
      <c r="AQ12" s="25">
        <v>65</v>
      </c>
      <c r="AR12" s="25">
        <v>15</v>
      </c>
      <c r="AT12" s="25">
        <v>146</v>
      </c>
      <c r="AU12" s="41"/>
      <c r="AV12" s="41"/>
      <c r="AW12" s="41"/>
      <c r="AX12" s="41">
        <f t="shared" si="0"/>
        <v>146</v>
      </c>
    </row>
    <row r="13" spans="1:50" x14ac:dyDescent="0.25">
      <c r="A13" s="24" t="s">
        <v>141</v>
      </c>
      <c r="C13" s="25">
        <v>103</v>
      </c>
      <c r="D13" s="25">
        <v>104</v>
      </c>
      <c r="E13" s="25">
        <v>22</v>
      </c>
      <c r="F13" s="25">
        <v>19</v>
      </c>
      <c r="H13" s="25">
        <v>89</v>
      </c>
      <c r="I13" s="25">
        <v>34</v>
      </c>
      <c r="K13" s="25">
        <v>86</v>
      </c>
      <c r="L13" s="25">
        <v>24</v>
      </c>
      <c r="N13" s="25">
        <v>110</v>
      </c>
      <c r="O13" s="25">
        <v>20</v>
      </c>
      <c r="Q13" s="25">
        <v>120</v>
      </c>
      <c r="R13" s="25">
        <v>13</v>
      </c>
      <c r="S13" s="25">
        <v>3</v>
      </c>
      <c r="U13" s="41"/>
      <c r="V13" s="41"/>
      <c r="X13" s="40"/>
      <c r="Y13" s="40"/>
      <c r="AA13" s="41"/>
      <c r="AB13" s="41"/>
      <c r="AD13" s="40"/>
      <c r="AE13" s="40"/>
      <c r="AG13" s="41"/>
      <c r="AH13" s="41"/>
      <c r="AJ13" s="25">
        <v>70</v>
      </c>
      <c r="AK13" s="25">
        <v>23</v>
      </c>
      <c r="AL13" s="25">
        <v>32</v>
      </c>
      <c r="AM13" s="25">
        <v>75</v>
      </c>
      <c r="AN13" s="25">
        <v>63</v>
      </c>
      <c r="AO13" s="25">
        <v>22</v>
      </c>
      <c r="AQ13" s="25">
        <v>67</v>
      </c>
      <c r="AR13" s="25">
        <v>9</v>
      </c>
      <c r="AT13" s="25">
        <v>142</v>
      </c>
      <c r="AU13" s="41"/>
      <c r="AV13" s="41"/>
      <c r="AW13" s="41"/>
      <c r="AX13" s="41">
        <f t="shared" si="0"/>
        <v>142</v>
      </c>
    </row>
    <row r="14" spans="1:50" x14ac:dyDescent="0.25">
      <c r="A14" s="24" t="s">
        <v>142</v>
      </c>
      <c r="C14" s="25">
        <v>125</v>
      </c>
      <c r="D14" s="25">
        <v>112</v>
      </c>
      <c r="E14" s="25">
        <v>42</v>
      </c>
      <c r="F14" s="25">
        <v>42</v>
      </c>
      <c r="H14" s="25">
        <v>109</v>
      </c>
      <c r="I14" s="25">
        <v>48</v>
      </c>
      <c r="K14" s="25">
        <v>109</v>
      </c>
      <c r="L14" s="25">
        <v>41</v>
      </c>
      <c r="N14" s="25">
        <v>115</v>
      </c>
      <c r="O14" s="25">
        <v>46</v>
      </c>
      <c r="Q14" s="41"/>
      <c r="R14" s="41"/>
      <c r="S14" s="41"/>
      <c r="U14" s="25">
        <v>122</v>
      </c>
      <c r="V14" s="41"/>
      <c r="X14" s="40"/>
      <c r="Y14" s="40"/>
      <c r="AA14" s="41"/>
      <c r="AB14" s="41"/>
      <c r="AD14" s="40"/>
      <c r="AE14" s="40"/>
      <c r="AG14" s="41"/>
      <c r="AH14" s="41"/>
      <c r="AJ14" s="25">
        <v>57</v>
      </c>
      <c r="AK14" s="25">
        <v>34</v>
      </c>
      <c r="AL14" s="25">
        <v>34</v>
      </c>
      <c r="AM14" s="25">
        <v>42</v>
      </c>
      <c r="AN14" s="25">
        <v>30</v>
      </c>
      <c r="AO14" s="25">
        <v>22</v>
      </c>
      <c r="AQ14" s="25">
        <v>56</v>
      </c>
      <c r="AR14" s="25">
        <v>13</v>
      </c>
      <c r="AT14" s="25">
        <v>191</v>
      </c>
      <c r="AU14" s="41">
        <v>254</v>
      </c>
      <c r="AV14" s="41">
        <v>42</v>
      </c>
      <c r="AW14" s="41">
        <f>+'[2]Atlantic City'!$AV$11+'[1]Atlantic City'!$AV$11</f>
        <v>8</v>
      </c>
      <c r="AX14" s="41">
        <f t="shared" si="0"/>
        <v>495</v>
      </c>
    </row>
    <row r="15" spans="1:50" x14ac:dyDescent="0.25">
      <c r="A15" s="24" t="s">
        <v>143</v>
      </c>
      <c r="C15" s="25">
        <v>182</v>
      </c>
      <c r="D15" s="25">
        <v>163</v>
      </c>
      <c r="E15" s="25">
        <v>16</v>
      </c>
      <c r="F15" s="25">
        <v>14</v>
      </c>
      <c r="H15" s="25">
        <v>147</v>
      </c>
      <c r="I15" s="25">
        <v>32</v>
      </c>
      <c r="K15" s="25">
        <v>151</v>
      </c>
      <c r="L15" s="25">
        <v>21</v>
      </c>
      <c r="N15" s="25">
        <v>173</v>
      </c>
      <c r="O15" s="25">
        <v>17</v>
      </c>
      <c r="Q15" s="41"/>
      <c r="R15" s="41"/>
      <c r="S15" s="41"/>
      <c r="U15" s="25">
        <v>173</v>
      </c>
      <c r="V15" s="41"/>
      <c r="X15" s="40"/>
      <c r="Y15" s="40"/>
      <c r="AA15" s="41"/>
      <c r="AB15" s="41"/>
      <c r="AD15" s="40"/>
      <c r="AE15" s="40"/>
      <c r="AG15" s="41"/>
      <c r="AH15" s="41"/>
      <c r="AJ15" s="25">
        <v>105</v>
      </c>
      <c r="AK15" s="25">
        <v>62</v>
      </c>
      <c r="AL15" s="25">
        <v>56</v>
      </c>
      <c r="AM15" s="25">
        <v>82</v>
      </c>
      <c r="AN15" s="25">
        <v>65</v>
      </c>
      <c r="AO15" s="25">
        <v>25</v>
      </c>
      <c r="AQ15" s="25">
        <v>61</v>
      </c>
      <c r="AR15" s="25">
        <v>9</v>
      </c>
      <c r="AT15" s="25">
        <v>235</v>
      </c>
      <c r="AU15" s="41"/>
      <c r="AV15" s="41"/>
      <c r="AW15" s="41"/>
      <c r="AX15" s="41">
        <f t="shared" si="0"/>
        <v>235</v>
      </c>
    </row>
    <row r="16" spans="1:50" x14ac:dyDescent="0.25">
      <c r="A16" s="24" t="s">
        <v>144</v>
      </c>
      <c r="C16" s="25">
        <v>59</v>
      </c>
      <c r="D16" s="25">
        <v>58</v>
      </c>
      <c r="E16" s="25">
        <v>5</v>
      </c>
      <c r="F16" s="25">
        <v>5</v>
      </c>
      <c r="H16" s="25">
        <v>54</v>
      </c>
      <c r="I16" s="25">
        <v>6</v>
      </c>
      <c r="K16" s="25">
        <v>54</v>
      </c>
      <c r="L16" s="25">
        <v>5</v>
      </c>
      <c r="N16" s="25">
        <v>56</v>
      </c>
      <c r="O16" s="25">
        <v>9</v>
      </c>
      <c r="Q16" s="41"/>
      <c r="R16" s="41"/>
      <c r="S16" s="41"/>
      <c r="U16" s="25">
        <v>55</v>
      </c>
      <c r="V16" s="41"/>
      <c r="X16" s="40"/>
      <c r="Y16" s="40"/>
      <c r="AA16" s="41"/>
      <c r="AB16" s="41"/>
      <c r="AD16" s="40"/>
      <c r="AE16" s="40"/>
      <c r="AG16" s="41"/>
      <c r="AH16" s="41"/>
      <c r="AJ16" s="25">
        <v>34</v>
      </c>
      <c r="AK16" s="25">
        <v>17</v>
      </c>
      <c r="AL16" s="25">
        <v>16</v>
      </c>
      <c r="AM16" s="25">
        <v>28</v>
      </c>
      <c r="AN16" s="25">
        <v>18</v>
      </c>
      <c r="AO16" s="25">
        <v>3</v>
      </c>
      <c r="AQ16" s="25">
        <v>26</v>
      </c>
      <c r="AR16" s="25">
        <v>0</v>
      </c>
      <c r="AT16" s="25">
        <v>74</v>
      </c>
      <c r="AU16" s="41"/>
      <c r="AV16" s="41"/>
      <c r="AW16" s="41"/>
      <c r="AX16" s="41">
        <f t="shared" si="0"/>
        <v>74</v>
      </c>
    </row>
    <row r="17" spans="1:50" x14ac:dyDescent="0.25">
      <c r="A17" s="24" t="s">
        <v>145</v>
      </c>
      <c r="C17" s="25">
        <v>170</v>
      </c>
      <c r="D17" s="25">
        <v>163</v>
      </c>
      <c r="E17" s="25">
        <v>14</v>
      </c>
      <c r="F17" s="25">
        <v>14</v>
      </c>
      <c r="H17" s="25">
        <v>155</v>
      </c>
      <c r="I17" s="25">
        <v>31</v>
      </c>
      <c r="K17" s="25">
        <v>151</v>
      </c>
      <c r="L17" s="25">
        <v>18</v>
      </c>
      <c r="N17" s="25">
        <v>184</v>
      </c>
      <c r="O17" s="25">
        <v>17</v>
      </c>
      <c r="Q17" s="41"/>
      <c r="R17" s="41"/>
      <c r="S17" s="41"/>
      <c r="U17" s="41"/>
      <c r="V17" s="41"/>
      <c r="X17" s="25">
        <v>192</v>
      </c>
      <c r="Y17" s="40"/>
      <c r="AA17" s="41"/>
      <c r="AB17" s="41"/>
      <c r="AD17" s="40"/>
      <c r="AE17" s="40"/>
      <c r="AG17" s="41"/>
      <c r="AH17" s="41"/>
      <c r="AJ17" s="25">
        <v>119</v>
      </c>
      <c r="AK17" s="25">
        <v>41</v>
      </c>
      <c r="AL17" s="25">
        <v>39</v>
      </c>
      <c r="AM17" s="25">
        <v>129</v>
      </c>
      <c r="AN17" s="25">
        <v>90</v>
      </c>
      <c r="AO17" s="25">
        <v>28</v>
      </c>
      <c r="AQ17" s="25">
        <v>102</v>
      </c>
      <c r="AR17" s="25">
        <v>16</v>
      </c>
      <c r="AT17" s="25">
        <v>219</v>
      </c>
      <c r="AU17" s="41">
        <v>299</v>
      </c>
      <c r="AV17" s="41">
        <v>42</v>
      </c>
      <c r="AW17" s="41">
        <f>+'[2]Atlantic City'!$AV$12+'[1]Atlantic City'!$AV$12</f>
        <v>7</v>
      </c>
      <c r="AX17" s="41">
        <f t="shared" si="0"/>
        <v>567</v>
      </c>
    </row>
    <row r="18" spans="1:50" x14ac:dyDescent="0.25">
      <c r="A18" s="24" t="s">
        <v>146</v>
      </c>
      <c r="C18" s="25">
        <v>32</v>
      </c>
      <c r="D18" s="25">
        <v>31</v>
      </c>
      <c r="E18" s="25">
        <v>14</v>
      </c>
      <c r="F18" s="25">
        <v>16</v>
      </c>
      <c r="H18" s="25">
        <v>26</v>
      </c>
      <c r="I18" s="25">
        <v>20</v>
      </c>
      <c r="K18" s="25">
        <v>28</v>
      </c>
      <c r="L18" s="25">
        <v>16</v>
      </c>
      <c r="N18" s="25">
        <v>30</v>
      </c>
      <c r="O18" s="25">
        <v>19</v>
      </c>
      <c r="Q18" s="41"/>
      <c r="R18" s="41"/>
      <c r="S18" s="41"/>
      <c r="U18" s="41"/>
      <c r="V18" s="41"/>
      <c r="X18" s="25">
        <v>39</v>
      </c>
      <c r="Y18" s="40"/>
      <c r="AA18" s="41"/>
      <c r="AB18" s="41"/>
      <c r="AD18" s="40"/>
      <c r="AE18" s="40"/>
      <c r="AG18" s="41"/>
      <c r="AH18" s="41"/>
      <c r="AJ18" s="25">
        <v>13</v>
      </c>
      <c r="AK18" s="25">
        <v>14</v>
      </c>
      <c r="AL18" s="25">
        <v>17</v>
      </c>
      <c r="AM18" s="25">
        <v>10</v>
      </c>
      <c r="AN18" s="25">
        <v>11</v>
      </c>
      <c r="AO18" s="25">
        <v>14</v>
      </c>
      <c r="AQ18" s="25">
        <v>13</v>
      </c>
      <c r="AR18" s="25">
        <v>15</v>
      </c>
      <c r="AT18" s="25">
        <v>51</v>
      </c>
      <c r="AU18" s="41"/>
      <c r="AV18" s="41"/>
      <c r="AW18" s="41"/>
      <c r="AX18" s="41">
        <f t="shared" si="0"/>
        <v>51</v>
      </c>
    </row>
    <row r="19" spans="1:50" x14ac:dyDescent="0.25">
      <c r="A19" s="24" t="s">
        <v>147</v>
      </c>
      <c r="C19" s="25">
        <v>92</v>
      </c>
      <c r="D19" s="25">
        <v>87</v>
      </c>
      <c r="E19" s="25">
        <v>6</v>
      </c>
      <c r="F19" s="25">
        <v>7</v>
      </c>
      <c r="H19" s="25">
        <v>84</v>
      </c>
      <c r="I19" s="25">
        <v>18</v>
      </c>
      <c r="K19" s="25">
        <v>83</v>
      </c>
      <c r="L19" s="25">
        <v>8</v>
      </c>
      <c r="N19" s="25">
        <v>101</v>
      </c>
      <c r="O19" s="25">
        <v>7</v>
      </c>
      <c r="Q19" s="41"/>
      <c r="R19" s="41"/>
      <c r="S19" s="41"/>
      <c r="U19" s="41"/>
      <c r="V19" s="41"/>
      <c r="X19" s="25">
        <v>104</v>
      </c>
      <c r="Y19" s="40"/>
      <c r="AA19" s="41"/>
      <c r="AB19" s="41"/>
      <c r="AD19" s="40"/>
      <c r="AE19" s="40"/>
      <c r="AG19" s="41"/>
      <c r="AH19" s="41"/>
      <c r="AJ19" s="25">
        <v>64</v>
      </c>
      <c r="AK19" s="25">
        <v>21</v>
      </c>
      <c r="AL19" s="25">
        <v>19</v>
      </c>
      <c r="AM19" s="25">
        <v>67</v>
      </c>
      <c r="AN19" s="25">
        <v>52</v>
      </c>
      <c r="AO19" s="25">
        <v>12</v>
      </c>
      <c r="AQ19" s="25">
        <v>47</v>
      </c>
      <c r="AR19" s="25">
        <v>13</v>
      </c>
      <c r="AT19" s="25">
        <v>114</v>
      </c>
      <c r="AU19" s="41"/>
      <c r="AV19" s="41"/>
      <c r="AW19" s="41"/>
      <c r="AX19" s="41">
        <f t="shared" si="0"/>
        <v>114</v>
      </c>
    </row>
    <row r="20" spans="1:50" x14ac:dyDescent="0.25">
      <c r="A20" s="24" t="s">
        <v>148</v>
      </c>
      <c r="C20" s="25">
        <v>168</v>
      </c>
      <c r="D20" s="25">
        <v>158</v>
      </c>
      <c r="E20" s="25">
        <v>8</v>
      </c>
      <c r="F20" s="25">
        <v>3</v>
      </c>
      <c r="H20" s="25">
        <v>145</v>
      </c>
      <c r="I20" s="25">
        <v>20</v>
      </c>
      <c r="K20" s="25">
        <v>151</v>
      </c>
      <c r="L20" s="25">
        <v>7</v>
      </c>
      <c r="N20" s="25">
        <v>173</v>
      </c>
      <c r="O20" s="25">
        <v>8</v>
      </c>
      <c r="Q20" s="41"/>
      <c r="R20" s="41"/>
      <c r="S20" s="41"/>
      <c r="U20" s="41"/>
      <c r="V20" s="41"/>
      <c r="X20" s="25">
        <v>169</v>
      </c>
      <c r="Y20" s="40"/>
      <c r="AA20" s="41"/>
      <c r="AB20" s="41"/>
      <c r="AD20" s="40"/>
      <c r="AE20" s="40"/>
      <c r="AG20" s="41"/>
      <c r="AH20" s="41"/>
      <c r="AJ20" s="25">
        <v>98</v>
      </c>
      <c r="AK20" s="25">
        <v>33</v>
      </c>
      <c r="AL20" s="25">
        <v>26</v>
      </c>
      <c r="AM20" s="25">
        <v>99</v>
      </c>
      <c r="AN20" s="25">
        <v>77</v>
      </c>
      <c r="AO20" s="25">
        <v>18</v>
      </c>
      <c r="AQ20" s="25">
        <v>76</v>
      </c>
      <c r="AR20" s="25">
        <v>11</v>
      </c>
      <c r="AT20" s="25">
        <v>196</v>
      </c>
      <c r="AU20" s="41"/>
      <c r="AV20" s="41"/>
      <c r="AW20" s="41"/>
      <c r="AX20" s="41">
        <f t="shared" si="0"/>
        <v>196</v>
      </c>
    </row>
    <row r="21" spans="1:50" x14ac:dyDescent="0.25">
      <c r="A21" s="24" t="s">
        <v>149</v>
      </c>
      <c r="C21" s="25">
        <v>64</v>
      </c>
      <c r="D21" s="25">
        <v>55</v>
      </c>
      <c r="E21" s="25">
        <v>34</v>
      </c>
      <c r="F21" s="25">
        <v>31</v>
      </c>
      <c r="H21" s="25">
        <v>49</v>
      </c>
      <c r="I21" s="25">
        <v>40</v>
      </c>
      <c r="K21" s="25">
        <v>54</v>
      </c>
      <c r="L21" s="25">
        <v>34</v>
      </c>
      <c r="N21" s="25">
        <v>61</v>
      </c>
      <c r="O21" s="25">
        <v>53</v>
      </c>
      <c r="Q21" s="41"/>
      <c r="R21" s="41"/>
      <c r="S21" s="41"/>
      <c r="U21" s="41"/>
      <c r="V21" s="41"/>
      <c r="X21" s="40"/>
      <c r="Y21" s="40"/>
      <c r="AA21" s="25">
        <v>70</v>
      </c>
      <c r="AB21" s="25">
        <v>39</v>
      </c>
      <c r="AD21" s="40"/>
      <c r="AE21" s="40"/>
      <c r="AG21" s="41"/>
      <c r="AH21" s="41"/>
      <c r="AJ21" s="25">
        <v>25</v>
      </c>
      <c r="AK21" s="25">
        <v>30</v>
      </c>
      <c r="AL21" s="25">
        <v>24</v>
      </c>
      <c r="AM21" s="25">
        <v>18</v>
      </c>
      <c r="AN21" s="25">
        <v>14</v>
      </c>
      <c r="AO21" s="25">
        <v>33</v>
      </c>
      <c r="AQ21" s="25">
        <v>35</v>
      </c>
      <c r="AR21" s="25">
        <v>10</v>
      </c>
      <c r="AT21" s="25">
        <v>129</v>
      </c>
      <c r="AU21" s="41">
        <v>358</v>
      </c>
      <c r="AV21" s="41">
        <v>63</v>
      </c>
      <c r="AW21" s="41">
        <f>+'[2]Atlantic City'!$AV$13+'[1]Atlantic City'!$AV$13</f>
        <v>14</v>
      </c>
      <c r="AX21" s="41">
        <f t="shared" si="0"/>
        <v>564</v>
      </c>
    </row>
    <row r="22" spans="1:50" x14ac:dyDescent="0.25">
      <c r="A22" s="24" t="s">
        <v>150</v>
      </c>
      <c r="C22" s="25">
        <v>85</v>
      </c>
      <c r="D22" s="25">
        <v>77</v>
      </c>
      <c r="E22" s="25">
        <v>6</v>
      </c>
      <c r="F22" s="25">
        <v>6</v>
      </c>
      <c r="H22" s="25">
        <v>73</v>
      </c>
      <c r="I22" s="25">
        <v>15</v>
      </c>
      <c r="K22" s="25">
        <v>74</v>
      </c>
      <c r="L22" s="25">
        <v>7</v>
      </c>
      <c r="N22" s="25">
        <v>91</v>
      </c>
      <c r="O22" s="25">
        <v>6</v>
      </c>
      <c r="Q22" s="41"/>
      <c r="R22" s="41"/>
      <c r="S22" s="41"/>
      <c r="U22" s="41"/>
      <c r="V22" s="41"/>
      <c r="X22" s="40"/>
      <c r="Y22" s="40"/>
      <c r="AA22" s="25">
        <v>69</v>
      </c>
      <c r="AB22" s="25">
        <v>13</v>
      </c>
      <c r="AD22" s="40"/>
      <c r="AE22" s="40"/>
      <c r="AG22" s="41"/>
      <c r="AH22" s="41"/>
      <c r="AJ22" s="25">
        <v>49</v>
      </c>
      <c r="AK22" s="25">
        <v>13</v>
      </c>
      <c r="AL22" s="25">
        <v>18</v>
      </c>
      <c r="AM22" s="25">
        <v>54</v>
      </c>
      <c r="AN22" s="25">
        <v>39</v>
      </c>
      <c r="AO22" s="25">
        <v>11</v>
      </c>
      <c r="AQ22" s="25">
        <v>37</v>
      </c>
      <c r="AR22" s="25">
        <v>11</v>
      </c>
      <c r="AT22" s="25">
        <v>102</v>
      </c>
      <c r="AU22" s="41"/>
      <c r="AV22" s="41"/>
      <c r="AW22" s="41"/>
      <c r="AX22" s="41">
        <f t="shared" si="0"/>
        <v>102</v>
      </c>
    </row>
    <row r="23" spans="1:50" x14ac:dyDescent="0.25">
      <c r="A23" s="24" t="s">
        <v>151</v>
      </c>
      <c r="C23" s="25">
        <v>164</v>
      </c>
      <c r="D23" s="25">
        <v>171</v>
      </c>
      <c r="E23" s="25">
        <v>28</v>
      </c>
      <c r="F23" s="25">
        <v>26</v>
      </c>
      <c r="H23" s="25">
        <v>154</v>
      </c>
      <c r="I23" s="25">
        <v>44</v>
      </c>
      <c r="K23" s="25">
        <v>154</v>
      </c>
      <c r="L23" s="25">
        <v>27</v>
      </c>
      <c r="N23" s="25">
        <v>188</v>
      </c>
      <c r="O23" s="25">
        <v>20</v>
      </c>
      <c r="Q23" s="41"/>
      <c r="R23" s="41"/>
      <c r="S23" s="41"/>
      <c r="U23" s="41"/>
      <c r="V23" s="41"/>
      <c r="X23" s="40"/>
      <c r="Y23" s="40"/>
      <c r="AA23" s="25">
        <v>141</v>
      </c>
      <c r="AB23" s="25">
        <v>42</v>
      </c>
      <c r="AD23" s="40"/>
      <c r="AE23" s="40"/>
      <c r="AG23" s="41"/>
      <c r="AH23" s="41"/>
      <c r="AJ23" s="25">
        <v>114</v>
      </c>
      <c r="AK23" s="25">
        <v>34</v>
      </c>
      <c r="AL23" s="25">
        <v>45</v>
      </c>
      <c r="AM23" s="25">
        <v>133</v>
      </c>
      <c r="AN23" s="25">
        <v>106</v>
      </c>
      <c r="AO23" s="25">
        <v>31</v>
      </c>
      <c r="AQ23" s="25">
        <v>118</v>
      </c>
      <c r="AR23" s="25">
        <v>19</v>
      </c>
      <c r="AT23" s="25">
        <v>223</v>
      </c>
      <c r="AU23" s="41"/>
      <c r="AV23" s="41"/>
      <c r="AW23" s="41"/>
      <c r="AX23" s="41">
        <f t="shared" si="0"/>
        <v>223</v>
      </c>
    </row>
    <row r="24" spans="1:50" x14ac:dyDescent="0.25">
      <c r="A24" s="24" t="s">
        <v>152</v>
      </c>
      <c r="C24" s="25">
        <v>73</v>
      </c>
      <c r="D24" s="25">
        <v>65</v>
      </c>
      <c r="E24" s="25">
        <v>27</v>
      </c>
      <c r="F24" s="25">
        <v>25</v>
      </c>
      <c r="H24" s="25">
        <v>64</v>
      </c>
      <c r="I24" s="25">
        <v>28</v>
      </c>
      <c r="K24" s="25">
        <v>64</v>
      </c>
      <c r="L24" s="25">
        <v>25</v>
      </c>
      <c r="N24" s="25">
        <v>67</v>
      </c>
      <c r="O24" s="25">
        <v>32</v>
      </c>
      <c r="Q24" s="41"/>
      <c r="R24" s="41"/>
      <c r="S24" s="41"/>
      <c r="U24" s="41"/>
      <c r="V24" s="41"/>
      <c r="X24" s="40"/>
      <c r="Y24" s="40"/>
      <c r="AA24" s="25">
        <v>64</v>
      </c>
      <c r="AB24" s="25">
        <v>36</v>
      </c>
      <c r="AD24" s="40"/>
      <c r="AE24" s="40"/>
      <c r="AG24" s="41"/>
      <c r="AH24" s="41"/>
      <c r="AJ24" s="25">
        <v>38</v>
      </c>
      <c r="AK24" s="25">
        <v>27</v>
      </c>
      <c r="AL24" s="25">
        <v>27</v>
      </c>
      <c r="AM24" s="25">
        <v>26</v>
      </c>
      <c r="AN24" s="25">
        <v>25</v>
      </c>
      <c r="AO24" s="25">
        <v>24</v>
      </c>
      <c r="AQ24" s="25">
        <v>44</v>
      </c>
      <c r="AR24" s="25">
        <v>9</v>
      </c>
      <c r="AT24" s="25">
        <v>117</v>
      </c>
      <c r="AU24" s="41"/>
      <c r="AV24" s="41"/>
      <c r="AW24" s="41"/>
      <c r="AX24" s="41">
        <f t="shared" si="0"/>
        <v>117</v>
      </c>
    </row>
    <row r="25" spans="1:50" x14ac:dyDescent="0.25">
      <c r="A25" s="24" t="s">
        <v>153</v>
      </c>
      <c r="C25" s="25">
        <v>89</v>
      </c>
      <c r="D25" s="25">
        <v>89</v>
      </c>
      <c r="E25" s="25">
        <v>49</v>
      </c>
      <c r="F25" s="25">
        <v>46</v>
      </c>
      <c r="H25" s="25">
        <v>76</v>
      </c>
      <c r="I25" s="25">
        <v>61</v>
      </c>
      <c r="K25" s="25">
        <v>87</v>
      </c>
      <c r="L25" s="25">
        <v>48</v>
      </c>
      <c r="N25" s="25">
        <v>76</v>
      </c>
      <c r="O25" s="25">
        <v>68</v>
      </c>
      <c r="Q25" s="41"/>
      <c r="R25" s="41"/>
      <c r="S25" s="41"/>
      <c r="U25" s="41"/>
      <c r="V25" s="41"/>
      <c r="X25" s="40"/>
      <c r="Y25" s="40"/>
      <c r="AA25" s="41"/>
      <c r="AB25" s="41"/>
      <c r="AD25" s="25">
        <v>92</v>
      </c>
      <c r="AE25" s="25">
        <v>82</v>
      </c>
      <c r="AG25" s="41"/>
      <c r="AH25" s="41"/>
      <c r="AJ25" s="25">
        <v>54</v>
      </c>
      <c r="AK25" s="25">
        <v>45</v>
      </c>
      <c r="AL25" s="25">
        <v>41</v>
      </c>
      <c r="AM25" s="25">
        <v>34</v>
      </c>
      <c r="AN25" s="25">
        <v>34</v>
      </c>
      <c r="AO25" s="25">
        <v>40</v>
      </c>
      <c r="AQ25" s="25">
        <v>54</v>
      </c>
      <c r="AR25" s="25">
        <v>18</v>
      </c>
      <c r="AT25" s="25">
        <v>187</v>
      </c>
      <c r="AU25" s="41">
        <v>305</v>
      </c>
      <c r="AV25" s="41">
        <v>50</v>
      </c>
      <c r="AW25" s="41">
        <f>+'[2]Atlantic City'!$AV$14+'[1]Atlantic City'!$AV$14</f>
        <v>4</v>
      </c>
      <c r="AX25" s="41">
        <f t="shared" si="0"/>
        <v>546</v>
      </c>
    </row>
    <row r="26" spans="1:50" x14ac:dyDescent="0.25">
      <c r="A26" s="24" t="s">
        <v>154</v>
      </c>
      <c r="C26" s="25">
        <v>113</v>
      </c>
      <c r="D26" s="25">
        <v>99</v>
      </c>
      <c r="E26" s="25">
        <v>121</v>
      </c>
      <c r="F26" s="25">
        <v>113</v>
      </c>
      <c r="H26" s="25">
        <v>87</v>
      </c>
      <c r="I26" s="25">
        <v>136</v>
      </c>
      <c r="K26" s="25">
        <v>94</v>
      </c>
      <c r="L26" s="25">
        <v>118</v>
      </c>
      <c r="N26" s="25">
        <v>95</v>
      </c>
      <c r="O26" s="25">
        <v>143</v>
      </c>
      <c r="Q26" s="41"/>
      <c r="R26" s="41"/>
      <c r="S26" s="41"/>
      <c r="U26" s="41"/>
      <c r="V26" s="41"/>
      <c r="X26" s="40"/>
      <c r="Y26" s="40"/>
      <c r="AA26" s="41"/>
      <c r="AB26" s="41"/>
      <c r="AD26" s="25">
        <v>100</v>
      </c>
      <c r="AE26" s="25">
        <v>181</v>
      </c>
      <c r="AG26" s="41"/>
      <c r="AH26" s="41"/>
      <c r="AJ26" s="25">
        <v>55</v>
      </c>
      <c r="AK26" s="25">
        <v>49</v>
      </c>
      <c r="AL26" s="25">
        <v>67</v>
      </c>
      <c r="AM26" s="25">
        <v>49</v>
      </c>
      <c r="AN26" s="25">
        <v>34</v>
      </c>
      <c r="AO26" s="25">
        <v>53</v>
      </c>
      <c r="AQ26" s="25">
        <v>86</v>
      </c>
      <c r="AR26" s="25">
        <v>45</v>
      </c>
      <c r="AT26" s="25">
        <v>299</v>
      </c>
      <c r="AU26" s="41"/>
      <c r="AV26" s="41"/>
      <c r="AW26" s="41"/>
      <c r="AX26" s="41">
        <f t="shared" si="0"/>
        <v>299</v>
      </c>
    </row>
    <row r="27" spans="1:50" x14ac:dyDescent="0.25">
      <c r="A27" s="24" t="s">
        <v>155</v>
      </c>
      <c r="C27" s="25">
        <v>91</v>
      </c>
      <c r="D27" s="25">
        <v>91</v>
      </c>
      <c r="E27" s="25">
        <v>91</v>
      </c>
      <c r="F27" s="25">
        <v>91</v>
      </c>
      <c r="H27" s="25">
        <v>75</v>
      </c>
      <c r="I27" s="25">
        <v>102</v>
      </c>
      <c r="K27" s="25">
        <v>82</v>
      </c>
      <c r="L27" s="25">
        <v>91</v>
      </c>
      <c r="N27" s="41"/>
      <c r="O27" s="41"/>
      <c r="Q27" s="41"/>
      <c r="R27" s="41"/>
      <c r="S27" s="41"/>
      <c r="U27" s="41"/>
      <c r="V27" s="41"/>
      <c r="X27" s="40"/>
      <c r="Y27" s="40"/>
      <c r="AA27" s="41"/>
      <c r="AB27" s="41"/>
      <c r="AD27" s="40"/>
      <c r="AE27" s="40"/>
      <c r="AG27" s="25">
        <v>56</v>
      </c>
      <c r="AH27" s="25">
        <v>141</v>
      </c>
      <c r="AJ27" s="25">
        <v>54</v>
      </c>
      <c r="AK27" s="25">
        <v>38</v>
      </c>
      <c r="AL27" s="25">
        <v>70</v>
      </c>
      <c r="AM27" s="25">
        <v>47</v>
      </c>
      <c r="AN27" s="25">
        <v>43</v>
      </c>
      <c r="AO27" s="25">
        <v>43</v>
      </c>
      <c r="AQ27" s="25">
        <v>93</v>
      </c>
      <c r="AR27" s="25">
        <v>22</v>
      </c>
      <c r="AT27" s="25">
        <v>208</v>
      </c>
      <c r="AU27" s="41">
        <v>610</v>
      </c>
      <c r="AV27" s="41">
        <v>89</v>
      </c>
      <c r="AW27" s="41">
        <f>+'[2]Atlantic City'!$AV$15+'[1]Atlantic City'!$AV$15</f>
        <v>6</v>
      </c>
      <c r="AX27" s="41">
        <f t="shared" si="0"/>
        <v>913</v>
      </c>
    </row>
    <row r="28" spans="1:50" x14ac:dyDescent="0.25">
      <c r="A28" s="24" t="s">
        <v>156</v>
      </c>
      <c r="C28" s="25">
        <v>113</v>
      </c>
      <c r="D28" s="25">
        <v>98</v>
      </c>
      <c r="E28" s="25">
        <v>113</v>
      </c>
      <c r="F28" s="25">
        <v>117</v>
      </c>
      <c r="H28" s="25">
        <v>83</v>
      </c>
      <c r="I28" s="25">
        <v>139</v>
      </c>
      <c r="K28" s="25">
        <v>91</v>
      </c>
      <c r="L28" s="25">
        <v>119</v>
      </c>
      <c r="N28" s="41"/>
      <c r="O28" s="41"/>
      <c r="Q28" s="41"/>
      <c r="R28" s="41"/>
      <c r="S28" s="41"/>
      <c r="U28" s="41"/>
      <c r="V28" s="41"/>
      <c r="X28" s="40"/>
      <c r="Y28" s="40"/>
      <c r="AA28" s="41"/>
      <c r="AB28" s="41"/>
      <c r="AD28" s="40"/>
      <c r="AE28" s="40"/>
      <c r="AG28" s="25">
        <v>71</v>
      </c>
      <c r="AH28" s="25">
        <v>184</v>
      </c>
      <c r="AJ28" s="25">
        <v>65</v>
      </c>
      <c r="AK28" s="25">
        <v>38</v>
      </c>
      <c r="AL28" s="25">
        <v>141</v>
      </c>
      <c r="AM28" s="25">
        <v>36</v>
      </c>
      <c r="AN28" s="25">
        <v>34</v>
      </c>
      <c r="AO28" s="25">
        <v>42</v>
      </c>
      <c r="AQ28" s="25">
        <v>95</v>
      </c>
      <c r="AR28" s="25">
        <v>43</v>
      </c>
      <c r="AT28" s="25">
        <v>269</v>
      </c>
      <c r="AU28" s="41"/>
      <c r="AV28" s="41"/>
      <c r="AW28" s="41"/>
      <c r="AX28" s="41">
        <f t="shared" si="0"/>
        <v>269</v>
      </c>
    </row>
    <row r="29" spans="1:50" x14ac:dyDescent="0.25">
      <c r="A29" s="24" t="s">
        <v>157</v>
      </c>
      <c r="C29" s="25">
        <v>83</v>
      </c>
      <c r="D29" s="25">
        <v>81</v>
      </c>
      <c r="E29" s="25">
        <v>76</v>
      </c>
      <c r="F29" s="25">
        <v>72</v>
      </c>
      <c r="H29" s="25">
        <v>81</v>
      </c>
      <c r="I29" s="25">
        <v>77</v>
      </c>
      <c r="K29" s="25">
        <v>72</v>
      </c>
      <c r="L29" s="25">
        <v>82</v>
      </c>
      <c r="N29" s="41"/>
      <c r="O29" s="41"/>
      <c r="Q29" s="41"/>
      <c r="R29" s="41"/>
      <c r="S29" s="41"/>
      <c r="U29" s="41"/>
      <c r="V29" s="41"/>
      <c r="X29" s="40"/>
      <c r="Y29" s="40"/>
      <c r="AA29" s="41"/>
      <c r="AB29" s="41"/>
      <c r="AD29" s="40"/>
      <c r="AE29" s="40"/>
      <c r="AG29" s="25">
        <v>54</v>
      </c>
      <c r="AH29" s="25">
        <v>115</v>
      </c>
      <c r="AJ29" s="25">
        <v>45</v>
      </c>
      <c r="AK29" s="25">
        <v>30</v>
      </c>
      <c r="AL29" s="25">
        <v>56</v>
      </c>
      <c r="AM29" s="25">
        <v>37</v>
      </c>
      <c r="AN29" s="25">
        <v>40</v>
      </c>
      <c r="AO29" s="25">
        <v>24</v>
      </c>
      <c r="AQ29" s="25">
        <v>77</v>
      </c>
      <c r="AR29" s="25">
        <v>19</v>
      </c>
      <c r="AT29" s="25">
        <v>175</v>
      </c>
      <c r="AU29" s="41"/>
      <c r="AV29" s="41"/>
      <c r="AW29" s="41"/>
      <c r="AX29" s="41">
        <f t="shared" si="0"/>
        <v>175</v>
      </c>
    </row>
    <row r="30" spans="1:50" x14ac:dyDescent="0.25">
      <c r="A30" s="24" t="s">
        <v>158</v>
      </c>
      <c r="C30" s="25">
        <v>110</v>
      </c>
      <c r="D30" s="25">
        <v>109</v>
      </c>
      <c r="E30" s="25">
        <v>162</v>
      </c>
      <c r="F30" s="25">
        <v>154</v>
      </c>
      <c r="H30" s="25">
        <v>88</v>
      </c>
      <c r="I30" s="25">
        <v>180</v>
      </c>
      <c r="K30" s="25">
        <v>89</v>
      </c>
      <c r="L30" s="25">
        <v>163</v>
      </c>
      <c r="N30" s="41"/>
      <c r="O30" s="41"/>
      <c r="Q30" s="41"/>
      <c r="R30" s="41"/>
      <c r="S30" s="41"/>
      <c r="U30" s="41"/>
      <c r="V30" s="41"/>
      <c r="X30" s="40"/>
      <c r="Y30" s="40"/>
      <c r="AA30" s="41"/>
      <c r="AB30" s="41"/>
      <c r="AD30" s="40"/>
      <c r="AE30" s="40"/>
      <c r="AG30" s="25">
        <v>38</v>
      </c>
      <c r="AH30" s="25">
        <v>248</v>
      </c>
      <c r="AJ30" s="25">
        <v>79</v>
      </c>
      <c r="AK30" s="25">
        <v>28</v>
      </c>
      <c r="AL30" s="25">
        <v>128</v>
      </c>
      <c r="AM30" s="25">
        <v>63</v>
      </c>
      <c r="AN30" s="25">
        <v>91</v>
      </c>
      <c r="AO30" s="25">
        <v>47</v>
      </c>
      <c r="AQ30" s="25">
        <v>113</v>
      </c>
      <c r="AR30" s="25">
        <v>53</v>
      </c>
      <c r="AT30" s="25">
        <v>293</v>
      </c>
      <c r="AU30" s="41"/>
      <c r="AV30" s="41"/>
      <c r="AW30" s="41"/>
      <c r="AX30" s="41">
        <f t="shared" si="0"/>
        <v>293</v>
      </c>
    </row>
    <row r="31" spans="1:50" ht="15.75" thickBot="1" x14ac:dyDescent="0.3">
      <c r="AJ31" s="30"/>
      <c r="AK31" s="30"/>
      <c r="AL31" s="30"/>
      <c r="AM31" s="30"/>
      <c r="AN31" s="30"/>
      <c r="AO31" s="30"/>
    </row>
    <row r="32" spans="1:50" ht="15.75" thickBot="1" x14ac:dyDescent="0.3">
      <c r="A32" s="43" t="s">
        <v>65</v>
      </c>
      <c r="C32" s="28">
        <f>+SUM(C10:C30)</f>
        <v>2308</v>
      </c>
      <c r="D32" s="28">
        <f>+SUM(D10:D30)</f>
        <v>2187</v>
      </c>
      <c r="E32" s="28">
        <f>+SUM(E10:E30)</f>
        <v>915</v>
      </c>
      <c r="F32" s="28">
        <f>+SUM(F10:F30)</f>
        <v>878</v>
      </c>
      <c r="G32" s="29"/>
      <c r="H32" s="28">
        <f>+SUM(H10:H30)</f>
        <v>1988</v>
      </c>
      <c r="I32" s="28">
        <f>+SUM(I10:I30)</f>
        <v>1137</v>
      </c>
      <c r="J32" s="29"/>
      <c r="K32" s="28">
        <f>+SUM(K10:K30)</f>
        <v>2039</v>
      </c>
      <c r="L32" s="28">
        <f>+SUM(L10:L30)</f>
        <v>933</v>
      </c>
      <c r="N32" s="28">
        <f>+SUM(N10:N30)</f>
        <v>1919</v>
      </c>
      <c r="O32" s="28">
        <f>+SUM(O10:O30)</f>
        <v>540</v>
      </c>
      <c r="Q32" s="28">
        <f>+SUM(Q10:Q30)</f>
        <v>512</v>
      </c>
      <c r="R32" s="28">
        <f>+SUM(R10:R30)</f>
        <v>83</v>
      </c>
      <c r="S32" s="28">
        <f>+SUM(S10:S30)</f>
        <v>30</v>
      </c>
      <c r="U32" s="28">
        <f>+SUM(U10:U30)</f>
        <v>350</v>
      </c>
      <c r="V32" s="28">
        <f>+SUM(V10:V30)</f>
        <v>0</v>
      </c>
      <c r="X32" s="28">
        <f>+SUM(X10:X30)</f>
        <v>504</v>
      </c>
      <c r="Y32" s="28">
        <f>+SUM(Y10:Y30)</f>
        <v>0</v>
      </c>
      <c r="AA32" s="28">
        <f>+SUM(AA10:AA30)</f>
        <v>344</v>
      </c>
      <c r="AB32" s="28">
        <f>+SUM(AB10:AB30)</f>
        <v>130</v>
      </c>
      <c r="AD32" s="28">
        <f>+SUM(AD10:AD30)</f>
        <v>192</v>
      </c>
      <c r="AE32" s="28">
        <f>+SUM(AE10:AE30)</f>
        <v>263</v>
      </c>
      <c r="AG32" s="28">
        <f>+SUM(AG10:AG30)</f>
        <v>219</v>
      </c>
      <c r="AH32" s="28">
        <f>+SUM(AH10:AH30)</f>
        <v>688</v>
      </c>
      <c r="AJ32" s="28">
        <f t="shared" ref="AJ32:AO32" si="1">+SUM(AJ10:AJ30)</f>
        <v>1381</v>
      </c>
      <c r="AK32" s="28">
        <f t="shared" si="1"/>
        <v>665</v>
      </c>
      <c r="AL32" s="28">
        <f t="shared" si="1"/>
        <v>965</v>
      </c>
      <c r="AM32" s="28">
        <f t="shared" si="1"/>
        <v>1257</v>
      </c>
      <c r="AN32" s="28">
        <f t="shared" si="1"/>
        <v>1053</v>
      </c>
      <c r="AO32" s="28">
        <f t="shared" si="1"/>
        <v>563</v>
      </c>
      <c r="AQ32" s="28">
        <f>+SUM(AQ10:AQ30)</f>
        <v>1448</v>
      </c>
      <c r="AR32" s="28">
        <f>+SUM(AR10:AR30)</f>
        <v>377</v>
      </c>
      <c r="AT32" s="28">
        <f>+SUM(AT10:AT30)</f>
        <v>3750</v>
      </c>
      <c r="AU32" s="28">
        <f>+SUM(AU10:AU30)</f>
        <v>2109</v>
      </c>
      <c r="AV32" s="28">
        <f>+SUM(AV10:AV30)</f>
        <v>332</v>
      </c>
      <c r="AW32" s="28">
        <f>+SUM(AW10:AW30)</f>
        <v>41</v>
      </c>
      <c r="AX32" s="28">
        <f>+SUM(AX10:AX30)</f>
        <v>6232</v>
      </c>
    </row>
    <row r="33" spans="1:50" x14ac:dyDescent="0.25">
      <c r="A33" s="44" t="s">
        <v>66</v>
      </c>
      <c r="C33" s="72">
        <v>1719</v>
      </c>
      <c r="D33" s="72">
        <v>1688</v>
      </c>
      <c r="E33" s="72">
        <v>247</v>
      </c>
      <c r="F33" s="72">
        <v>254</v>
      </c>
      <c r="G33" s="102"/>
      <c r="H33" s="72">
        <v>851</v>
      </c>
      <c r="I33" s="72">
        <v>1038</v>
      </c>
      <c r="J33" s="102"/>
      <c r="K33" s="72">
        <v>1462</v>
      </c>
      <c r="L33" s="72">
        <v>428</v>
      </c>
      <c r="M33" s="30"/>
      <c r="N33" s="72">
        <v>746</v>
      </c>
      <c r="O33" s="72">
        <v>671</v>
      </c>
      <c r="P33" s="30"/>
      <c r="Q33" s="72">
        <v>229</v>
      </c>
      <c r="R33" s="72">
        <v>30</v>
      </c>
      <c r="S33" s="72">
        <v>11</v>
      </c>
      <c r="T33" s="30"/>
      <c r="U33" s="72">
        <v>205</v>
      </c>
      <c r="V33" s="72"/>
      <c r="W33" s="30"/>
      <c r="X33" s="72">
        <v>282</v>
      </c>
      <c r="Y33" s="72"/>
      <c r="Z33" s="30"/>
      <c r="AA33" s="72">
        <v>324</v>
      </c>
      <c r="AB33" s="72">
        <v>22</v>
      </c>
      <c r="AC33" s="30"/>
      <c r="AD33" s="72">
        <v>221</v>
      </c>
      <c r="AE33" s="72">
        <v>75</v>
      </c>
      <c r="AF33" s="30"/>
      <c r="AG33" s="72">
        <v>393</v>
      </c>
      <c r="AH33" s="72">
        <v>213</v>
      </c>
      <c r="AI33" s="30"/>
      <c r="AJ33" s="72">
        <v>319</v>
      </c>
      <c r="AK33" s="72">
        <v>1351</v>
      </c>
      <c r="AL33" s="72">
        <v>1205</v>
      </c>
      <c r="AM33" s="72">
        <v>349</v>
      </c>
      <c r="AN33" s="72">
        <v>317</v>
      </c>
      <c r="AO33" s="72">
        <v>1406</v>
      </c>
      <c r="AP33" s="30"/>
      <c r="AQ33" s="72">
        <v>460</v>
      </c>
      <c r="AR33" s="72">
        <v>61</v>
      </c>
      <c r="AT33" s="70"/>
      <c r="AU33" s="70"/>
      <c r="AV33" s="70"/>
      <c r="AW33" s="70"/>
      <c r="AX33" s="70"/>
    </row>
    <row r="34" spans="1:50" x14ac:dyDescent="0.25">
      <c r="A34" s="45" t="s">
        <v>67</v>
      </c>
      <c r="C34" s="73">
        <v>180</v>
      </c>
      <c r="D34" s="73">
        <v>173</v>
      </c>
      <c r="E34" s="73">
        <v>71</v>
      </c>
      <c r="F34" s="73">
        <v>61</v>
      </c>
      <c r="G34" s="102"/>
      <c r="H34" s="73">
        <v>155</v>
      </c>
      <c r="I34" s="73">
        <v>85</v>
      </c>
      <c r="J34" s="102"/>
      <c r="K34" s="73">
        <v>159</v>
      </c>
      <c r="L34" s="73">
        <v>77</v>
      </c>
      <c r="M34" s="30"/>
      <c r="N34" s="73">
        <v>137</v>
      </c>
      <c r="O34" s="73">
        <v>66</v>
      </c>
      <c r="P34" s="30"/>
      <c r="Q34" s="73">
        <v>36</v>
      </c>
      <c r="R34" s="73">
        <v>6</v>
      </c>
      <c r="S34" s="73">
        <v>2</v>
      </c>
      <c r="T34" s="30"/>
      <c r="U34" s="73">
        <v>27</v>
      </c>
      <c r="V34" s="73"/>
      <c r="W34" s="30"/>
      <c r="X34" s="73">
        <v>36</v>
      </c>
      <c r="Y34" s="73"/>
      <c r="Z34" s="30"/>
      <c r="AA34" s="73">
        <v>42</v>
      </c>
      <c r="AB34" s="73">
        <v>12</v>
      </c>
      <c r="AC34" s="30"/>
      <c r="AD34" s="73">
        <v>25</v>
      </c>
      <c r="AE34" s="73">
        <v>19</v>
      </c>
      <c r="AF34" s="30"/>
      <c r="AG34" s="73">
        <v>27</v>
      </c>
      <c r="AH34" s="73">
        <v>51</v>
      </c>
      <c r="AI34" s="30"/>
      <c r="AJ34" s="73">
        <v>80</v>
      </c>
      <c r="AK34" s="73">
        <v>78</v>
      </c>
      <c r="AL34" s="73">
        <v>69</v>
      </c>
      <c r="AM34" s="73">
        <v>82</v>
      </c>
      <c r="AN34" s="73">
        <v>76</v>
      </c>
      <c r="AO34" s="73">
        <v>73</v>
      </c>
      <c r="AP34" s="30"/>
      <c r="AQ34" s="73">
        <v>100</v>
      </c>
      <c r="AR34" s="73">
        <v>23</v>
      </c>
      <c r="AT34" s="70"/>
      <c r="AU34" s="70"/>
      <c r="AV34" s="70"/>
      <c r="AW34" s="70"/>
      <c r="AX34" s="70"/>
    </row>
    <row r="35" spans="1:50" ht="15.75" thickBot="1" x14ac:dyDescent="0.3">
      <c r="A35" s="46" t="s">
        <v>68</v>
      </c>
      <c r="C35" s="74">
        <f>+'[1]Atlantic City'!C$17+'[2]Atlantic City'!C$17</f>
        <v>34</v>
      </c>
      <c r="D35" s="74">
        <f>+'[1]Atlantic City'!D$17+'[2]Atlantic City'!D$17</f>
        <v>32</v>
      </c>
      <c r="E35" s="74">
        <f>+'[1]Atlantic City'!E$17+'[2]Atlantic City'!E$17</f>
        <v>3</v>
      </c>
      <c r="F35" s="74">
        <f>+'[1]Atlantic City'!F$17+'[2]Atlantic City'!F$17</f>
        <v>3</v>
      </c>
      <c r="G35" s="102"/>
      <c r="H35" s="74">
        <f>+'[1]Atlantic City'!H$17+'[2]Atlantic City'!H$17</f>
        <v>26</v>
      </c>
      <c r="I35" s="74">
        <f>+'[1]Atlantic City'!I$17+'[2]Atlantic City'!I$17</f>
        <v>11</v>
      </c>
      <c r="J35" s="102"/>
      <c r="K35" s="74">
        <f>+'[1]Atlantic City'!K$17+'[2]Atlantic City'!K$17</f>
        <v>31</v>
      </c>
      <c r="L35" s="74">
        <f>+'[1]Atlantic City'!L$17+'[2]Atlantic City'!L$17</f>
        <v>4</v>
      </c>
      <c r="M35" s="30"/>
      <c r="N35" s="74">
        <f>+'[1]Atlantic City'!N$17+'[2]Atlantic City'!N$17</f>
        <v>17</v>
      </c>
      <c r="O35" s="74">
        <f>+'[1]Atlantic City'!O$17+'[2]Atlantic City'!O$17</f>
        <v>6</v>
      </c>
      <c r="P35" s="30"/>
      <c r="Q35" s="74">
        <f>+'[1]Atlantic City'!Q$17+'[2]Atlantic City'!Q$17</f>
        <v>0</v>
      </c>
      <c r="R35" s="74">
        <f>+'[1]Atlantic City'!R$17+'[2]Atlantic City'!R$17</f>
        <v>1</v>
      </c>
      <c r="S35" s="74">
        <f>+'[1]Atlantic City'!S$17+'[2]Atlantic City'!S$17</f>
        <v>0</v>
      </c>
      <c r="T35" s="30"/>
      <c r="U35" s="74">
        <f>+'[1]Atlantic City'!U$17+'[2]Atlantic City'!U$17</f>
        <v>2</v>
      </c>
      <c r="V35" s="74"/>
      <c r="W35" s="30"/>
      <c r="X35" s="74">
        <f>+'[1]Atlantic City'!X$17+'[2]Atlantic City'!X$17</f>
        <v>5</v>
      </c>
      <c r="Y35" s="74"/>
      <c r="Z35" s="30"/>
      <c r="AA35" s="74">
        <f>+'[1]Atlantic City'!AA$17+'[2]Atlantic City'!AA$17</f>
        <v>2</v>
      </c>
      <c r="AB35" s="74">
        <f>+'[1]Atlantic City'!AB$17+'[2]Atlantic City'!AB$17</f>
        <v>0</v>
      </c>
      <c r="AC35" s="30"/>
      <c r="AD35" s="74">
        <f>+'[1]Atlantic City'!AD$17+'[2]Atlantic City'!AD$17</f>
        <v>2</v>
      </c>
      <c r="AE35" s="74">
        <f>+'[1]Atlantic City'!AE$17+'[2]Atlantic City'!AE$17</f>
        <v>0</v>
      </c>
      <c r="AF35" s="30"/>
      <c r="AG35" s="74">
        <f>+'[1]Atlantic City'!AG$17+'[2]Atlantic City'!AG$17</f>
        <v>1</v>
      </c>
      <c r="AH35" s="74">
        <f>+'[1]Atlantic City'!AH$17+'[2]Atlantic City'!AH$17</f>
        <v>1</v>
      </c>
      <c r="AI35" s="30"/>
      <c r="AJ35" s="74">
        <f>+'[1]Atlantic City'!AJ$17+'[2]Atlantic City'!AJ$17</f>
        <v>9</v>
      </c>
      <c r="AK35" s="74">
        <f>+'[1]Atlantic City'!AK$17+'[2]Atlantic City'!AK$17</f>
        <v>18</v>
      </c>
      <c r="AL35" s="74">
        <f>+'[1]Atlantic City'!AL$17+'[2]Atlantic City'!AL$17</f>
        <v>12</v>
      </c>
      <c r="AM35" s="74">
        <f>+'[1]Atlantic City'!AM$17+'[2]Atlantic City'!AM$17</f>
        <v>5</v>
      </c>
      <c r="AN35" s="74">
        <f>+'[1]Atlantic City'!AN$17+'[2]Atlantic City'!AN$17</f>
        <v>4</v>
      </c>
      <c r="AO35" s="74">
        <f>+'[1]Atlantic City'!AO$17+'[2]Atlantic City'!AO$17</f>
        <v>18</v>
      </c>
      <c r="AP35" s="30"/>
      <c r="AQ35" s="74">
        <f>+'[1]Atlantic City'!AQ$17+'[2]Atlantic City'!AQ$17</f>
        <v>10</v>
      </c>
      <c r="AR35" s="74">
        <f>+'[1]Atlantic City'!AR$17+'[2]Atlantic City'!AR$17</f>
        <v>2</v>
      </c>
      <c r="AT35" s="70"/>
      <c r="AU35" s="70"/>
      <c r="AV35" s="70"/>
      <c r="AW35" s="70"/>
      <c r="AX35" s="70"/>
    </row>
    <row r="36" spans="1:50" ht="15.75" thickBot="1" x14ac:dyDescent="0.3">
      <c r="A36" s="43" t="s">
        <v>69</v>
      </c>
      <c r="C36" s="28">
        <f>+SUM(C32:C35)</f>
        <v>4241</v>
      </c>
      <c r="D36" s="28">
        <f>+SUM(D32:D35)</f>
        <v>4080</v>
      </c>
      <c r="E36" s="28">
        <f>+SUM(E32:E35)</f>
        <v>1236</v>
      </c>
      <c r="F36" s="28">
        <f>+SUM(F32:F35)</f>
        <v>1196</v>
      </c>
      <c r="G36" s="29"/>
      <c r="H36" s="28">
        <f>+SUM(H32:H35)</f>
        <v>3020</v>
      </c>
      <c r="I36" s="28">
        <f>+SUM(I32:I35)</f>
        <v>2271</v>
      </c>
      <c r="J36" s="29"/>
      <c r="K36" s="28">
        <f>+SUM(K32:K35)</f>
        <v>3691</v>
      </c>
      <c r="L36" s="28">
        <f>+SUM(L32:L35)</f>
        <v>1442</v>
      </c>
      <c r="N36" s="28">
        <f>+SUM(N32:N35)</f>
        <v>2819</v>
      </c>
      <c r="O36" s="28">
        <f>+SUM(O32:O35)</f>
        <v>1283</v>
      </c>
      <c r="Q36" s="28">
        <f>+SUM(Q32:Q35)</f>
        <v>777</v>
      </c>
      <c r="R36" s="28">
        <f>+SUM(R32:R35)</f>
        <v>120</v>
      </c>
      <c r="S36" s="28">
        <f>+SUM(S32:S35)</f>
        <v>43</v>
      </c>
      <c r="U36" s="28">
        <f>+SUM(U32:U35)</f>
        <v>584</v>
      </c>
      <c r="V36" s="28">
        <f>+SUM(V32:V35)</f>
        <v>0</v>
      </c>
      <c r="X36" s="28">
        <f>+SUM(X32:X35)</f>
        <v>827</v>
      </c>
      <c r="Y36" s="28">
        <f>+SUM(Y32:Y35)</f>
        <v>0</v>
      </c>
      <c r="AA36" s="28">
        <f>+SUM(AA32:AA35)</f>
        <v>712</v>
      </c>
      <c r="AB36" s="28">
        <f>+SUM(AB32:AB35)</f>
        <v>164</v>
      </c>
      <c r="AD36" s="28">
        <f>+SUM(AD32:AD35)</f>
        <v>440</v>
      </c>
      <c r="AE36" s="28">
        <f>+SUM(AE32:AE35)</f>
        <v>357</v>
      </c>
      <c r="AG36" s="28">
        <f>+SUM(AG32:AG35)</f>
        <v>640</v>
      </c>
      <c r="AH36" s="28">
        <f>+SUM(AH32:AH35)</f>
        <v>953</v>
      </c>
      <c r="AJ36" s="28">
        <f t="shared" ref="AJ36:AO36" si="2">+SUM(AJ32:AJ35)</f>
        <v>1789</v>
      </c>
      <c r="AK36" s="28">
        <f t="shared" si="2"/>
        <v>2112</v>
      </c>
      <c r="AL36" s="28">
        <f t="shared" si="2"/>
        <v>2251</v>
      </c>
      <c r="AM36" s="28">
        <f t="shared" si="2"/>
        <v>1693</v>
      </c>
      <c r="AN36" s="28">
        <f t="shared" si="2"/>
        <v>1450</v>
      </c>
      <c r="AO36" s="28">
        <f t="shared" si="2"/>
        <v>2060</v>
      </c>
      <c r="AQ36" s="28">
        <f>+SUM(AQ32:AQ35)</f>
        <v>2018</v>
      </c>
      <c r="AR36" s="28">
        <f>+SUM(AR32:AR35)</f>
        <v>463</v>
      </c>
      <c r="AT36" s="69"/>
      <c r="AU36" s="69"/>
      <c r="AV36" s="69"/>
      <c r="AW36" s="69"/>
      <c r="AX36" s="69"/>
    </row>
  </sheetData>
  <mergeCells count="20">
    <mergeCell ref="U3:V3"/>
    <mergeCell ref="Q3:S3"/>
    <mergeCell ref="Q2:S2"/>
    <mergeCell ref="U2:V2"/>
    <mergeCell ref="C2:F2"/>
    <mergeCell ref="C3:F3"/>
    <mergeCell ref="H3:I3"/>
    <mergeCell ref="K3:L3"/>
    <mergeCell ref="N3:O3"/>
    <mergeCell ref="X2:Y2"/>
    <mergeCell ref="X3:Y3"/>
    <mergeCell ref="AA2:AB2"/>
    <mergeCell ref="AA3:AB3"/>
    <mergeCell ref="AD2:AE2"/>
    <mergeCell ref="AD3:AE3"/>
    <mergeCell ref="AG2:AH2"/>
    <mergeCell ref="AG3:AH3"/>
    <mergeCell ref="AJ2:AO2"/>
    <mergeCell ref="AJ3:AO3"/>
    <mergeCell ref="AQ3:AR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2" manualBreakCount="2">
    <brk id="19" max="1048575" man="1"/>
    <brk id="3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9"/>
  <sheetViews>
    <sheetView zoomScale="75" zoomScaleNormal="75" workbookViewId="0">
      <selection activeCell="F14" sqref="F14"/>
    </sheetView>
  </sheetViews>
  <sheetFormatPr defaultRowHeight="15" x14ac:dyDescent="0.25"/>
  <cols>
    <col min="1" max="1" width="20.14062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18" width="13.42578125" customWidth="1"/>
    <col min="19" max="19" width="1.7109375" customWidth="1"/>
    <col min="20" max="21" width="13.42578125" customWidth="1"/>
    <col min="22" max="22" width="1.7109375" customWidth="1"/>
    <col min="25" max="25" width="13" bestFit="1" customWidth="1"/>
    <col min="26" max="26" width="11" bestFit="1" customWidth="1"/>
  </cols>
  <sheetData>
    <row r="2" spans="1:27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Q2" s="124" t="s">
        <v>117</v>
      </c>
      <c r="R2" s="124"/>
    </row>
    <row r="3" spans="1:27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93</v>
      </c>
      <c r="O3" s="124"/>
      <c r="P3" s="9"/>
      <c r="Q3" s="127" t="s">
        <v>128</v>
      </c>
      <c r="R3" s="127"/>
      <c r="T3" s="124" t="s">
        <v>98</v>
      </c>
      <c r="U3" s="124"/>
      <c r="W3" s="24"/>
      <c r="X3" s="24"/>
      <c r="Y3" s="24"/>
      <c r="Z3" s="24"/>
      <c r="AA3" s="24"/>
    </row>
    <row r="4" spans="1:27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57"/>
      <c r="O4" s="59"/>
      <c r="P4" s="56"/>
      <c r="Q4" s="71" t="s">
        <v>100</v>
      </c>
      <c r="R4" s="59"/>
      <c r="T4" s="60"/>
      <c r="U4" s="62"/>
      <c r="W4" s="91"/>
      <c r="X4" s="92"/>
      <c r="Y4" s="92"/>
      <c r="Z4" s="92"/>
      <c r="AA4" s="93"/>
    </row>
    <row r="5" spans="1:27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13" t="str">
        <f>+'Lead Sheet'!AJ6</f>
        <v xml:space="preserve">Steve </v>
      </c>
      <c r="O5" s="14" t="str">
        <f>+'Lead Sheet'!AK6</f>
        <v xml:space="preserve">Rich </v>
      </c>
      <c r="P5" s="11"/>
      <c r="Q5" s="49" t="s">
        <v>169</v>
      </c>
      <c r="R5" s="14" t="s">
        <v>209</v>
      </c>
      <c r="T5" s="35"/>
      <c r="U5" s="36"/>
      <c r="W5" s="95" t="s">
        <v>65</v>
      </c>
      <c r="X5" s="96" t="s">
        <v>65</v>
      </c>
      <c r="Y5" s="96" t="s">
        <v>65</v>
      </c>
      <c r="Z5" s="96" t="s">
        <v>65</v>
      </c>
      <c r="AA5" s="97" t="s">
        <v>65</v>
      </c>
    </row>
    <row r="6" spans="1:27" ht="15" customHeight="1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13" t="str">
        <f>+'Lead Sheet'!AJ7</f>
        <v>Light</v>
      </c>
      <c r="O6" s="14" t="str">
        <f>+'Lead Sheet'!AK7</f>
        <v>Dase</v>
      </c>
      <c r="P6" s="11"/>
      <c r="Q6" s="35" t="s">
        <v>170</v>
      </c>
      <c r="R6" s="14" t="s">
        <v>208</v>
      </c>
      <c r="T6" s="35" t="str">
        <f>+'Lead Sheet'!$AM$7</f>
        <v>Yes</v>
      </c>
      <c r="U6" s="36" t="str">
        <f>+'Lead Sheet'!$AN$7</f>
        <v>No</v>
      </c>
      <c r="W6" s="95" t="s">
        <v>573</v>
      </c>
      <c r="X6" s="96" t="s">
        <v>574</v>
      </c>
      <c r="Y6" s="96" t="s">
        <v>575</v>
      </c>
      <c r="Z6" s="96" t="s">
        <v>594</v>
      </c>
      <c r="AA6" s="97" t="s">
        <v>576</v>
      </c>
    </row>
    <row r="7" spans="1:27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13" t="str">
        <f>+'Lead Sheet'!AJ8</f>
        <v>Democratic</v>
      </c>
      <c r="O7" s="14" t="str">
        <f>+'Lead Sheet'!AK8</f>
        <v>Republican</v>
      </c>
      <c r="P7" s="11"/>
      <c r="Q7" s="35" t="s">
        <v>19</v>
      </c>
      <c r="R7" s="14" t="s">
        <v>20</v>
      </c>
      <c r="T7" s="35"/>
      <c r="U7" s="36"/>
      <c r="W7" s="95" t="s">
        <v>578</v>
      </c>
      <c r="X7" s="96" t="s">
        <v>579</v>
      </c>
      <c r="Y7" s="96" t="s">
        <v>578</v>
      </c>
      <c r="Z7" s="96" t="s">
        <v>578</v>
      </c>
      <c r="AA7" s="97" t="s">
        <v>578</v>
      </c>
    </row>
    <row r="8" spans="1:27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18"/>
      <c r="O8" s="21"/>
      <c r="P8" s="56"/>
      <c r="Q8" s="18"/>
      <c r="R8" s="21"/>
      <c r="T8" s="37"/>
      <c r="U8" s="39"/>
      <c r="W8" s="98"/>
      <c r="X8" s="99"/>
      <c r="Y8" s="99"/>
      <c r="Z8" s="99"/>
      <c r="AA8" s="100"/>
    </row>
    <row r="9" spans="1:27" ht="5.0999999999999996" customHeight="1" x14ac:dyDescent="0.25">
      <c r="W9" s="30"/>
      <c r="X9" s="30"/>
      <c r="Y9" s="30"/>
      <c r="Z9" s="30"/>
      <c r="AA9" s="30"/>
    </row>
    <row r="10" spans="1:27" x14ac:dyDescent="0.25">
      <c r="A10" t="s">
        <v>204</v>
      </c>
      <c r="C10" s="25">
        <v>184</v>
      </c>
      <c r="D10" s="25">
        <v>180</v>
      </c>
      <c r="E10" s="25">
        <v>551</v>
      </c>
      <c r="F10" s="25">
        <v>515</v>
      </c>
      <c r="H10" s="25">
        <v>164</v>
      </c>
      <c r="I10" s="25">
        <v>553</v>
      </c>
      <c r="K10" s="25">
        <v>185</v>
      </c>
      <c r="L10" s="25">
        <v>524</v>
      </c>
      <c r="M10" s="1"/>
      <c r="N10" s="25">
        <v>229</v>
      </c>
      <c r="O10" s="25">
        <v>479</v>
      </c>
      <c r="P10" s="2"/>
      <c r="Q10" s="27"/>
      <c r="R10" s="27"/>
      <c r="T10" s="25">
        <v>455</v>
      </c>
      <c r="U10" s="25">
        <v>204</v>
      </c>
      <c r="W10" s="25">
        <v>727</v>
      </c>
      <c r="X10" s="41">
        <f>286+65</f>
        <v>351</v>
      </c>
      <c r="Y10" s="41">
        <f>70+10</f>
        <v>80</v>
      </c>
      <c r="Z10" s="73">
        <f>+[1]Brigantine!$Y$12</f>
        <v>2</v>
      </c>
      <c r="AA10" s="41">
        <f>+SUM(W10:Z10)</f>
        <v>1160</v>
      </c>
    </row>
    <row r="11" spans="1:27" x14ac:dyDescent="0.25">
      <c r="A11" t="s">
        <v>205</v>
      </c>
      <c r="C11" s="25">
        <v>175</v>
      </c>
      <c r="D11" s="25">
        <v>169</v>
      </c>
      <c r="E11" s="25">
        <v>396</v>
      </c>
      <c r="F11" s="25">
        <v>384</v>
      </c>
      <c r="H11" s="25">
        <v>153</v>
      </c>
      <c r="I11" s="25">
        <v>398</v>
      </c>
      <c r="K11" s="25">
        <v>164</v>
      </c>
      <c r="L11" s="25">
        <v>389</v>
      </c>
      <c r="M11" s="1"/>
      <c r="N11" s="25">
        <v>187</v>
      </c>
      <c r="O11" s="25">
        <v>366</v>
      </c>
      <c r="P11" s="2"/>
      <c r="Q11" s="27"/>
      <c r="R11" s="26">
        <v>423</v>
      </c>
      <c r="T11" s="25">
        <v>355</v>
      </c>
      <c r="U11" s="25">
        <v>140</v>
      </c>
      <c r="W11" s="25">
        <v>568</v>
      </c>
      <c r="X11" s="41"/>
      <c r="Y11" s="41"/>
      <c r="Z11" s="41"/>
      <c r="AA11" s="41">
        <f t="shared" ref="AA11:AA13" si="0">+SUM(W11:Z11)</f>
        <v>568</v>
      </c>
    </row>
    <row r="12" spans="1:27" x14ac:dyDescent="0.25">
      <c r="A12" t="s">
        <v>206</v>
      </c>
      <c r="C12" s="25">
        <v>184</v>
      </c>
      <c r="D12" s="25">
        <v>177</v>
      </c>
      <c r="E12" s="25">
        <v>346</v>
      </c>
      <c r="F12" s="25">
        <v>345</v>
      </c>
      <c r="H12" s="25">
        <v>157</v>
      </c>
      <c r="I12" s="25">
        <v>372</v>
      </c>
      <c r="K12" s="25">
        <v>164</v>
      </c>
      <c r="L12" s="25">
        <v>358</v>
      </c>
      <c r="M12" s="1"/>
      <c r="N12" s="25">
        <v>191</v>
      </c>
      <c r="O12" s="25">
        <v>336</v>
      </c>
      <c r="P12" s="2"/>
      <c r="Q12" s="27"/>
      <c r="R12" s="27"/>
      <c r="T12" s="25">
        <v>360</v>
      </c>
      <c r="U12" s="25">
        <v>112</v>
      </c>
      <c r="W12" s="25">
        <v>538</v>
      </c>
      <c r="X12" s="41"/>
      <c r="Y12" s="41"/>
      <c r="Z12" s="41"/>
      <c r="AA12" s="41">
        <f t="shared" si="0"/>
        <v>538</v>
      </c>
    </row>
    <row r="13" spans="1:27" x14ac:dyDescent="0.25">
      <c r="A13" t="s">
        <v>207</v>
      </c>
      <c r="C13" s="25">
        <v>169</v>
      </c>
      <c r="D13" s="25">
        <v>163</v>
      </c>
      <c r="E13" s="25">
        <v>272</v>
      </c>
      <c r="F13" s="25">
        <v>261</v>
      </c>
      <c r="H13" s="25">
        <v>147</v>
      </c>
      <c r="I13" s="25">
        <v>279</v>
      </c>
      <c r="K13" s="25">
        <v>161</v>
      </c>
      <c r="L13" s="25">
        <v>262</v>
      </c>
      <c r="M13" s="1"/>
      <c r="N13" s="25">
        <v>176</v>
      </c>
      <c r="O13" s="25">
        <v>246</v>
      </c>
      <c r="P13" s="2"/>
      <c r="Q13" s="27"/>
      <c r="R13" s="27"/>
      <c r="T13" s="25">
        <v>303</v>
      </c>
      <c r="U13" s="25">
        <v>69</v>
      </c>
      <c r="W13" s="25">
        <v>438</v>
      </c>
      <c r="X13" s="41"/>
      <c r="Y13" s="41"/>
      <c r="Z13" s="41"/>
      <c r="AA13" s="41">
        <f t="shared" si="0"/>
        <v>438</v>
      </c>
    </row>
    <row r="14" spans="1:27" ht="15.75" thickBot="1" x14ac:dyDescent="0.3"/>
    <row r="15" spans="1:27" ht="15.75" thickBot="1" x14ac:dyDescent="0.3">
      <c r="A15" s="43" t="s">
        <v>65</v>
      </c>
      <c r="B15" s="24"/>
      <c r="C15" s="28">
        <f>+SUM(C10:C13)</f>
        <v>712</v>
      </c>
      <c r="D15" s="28">
        <f>+SUM(D10:D13)</f>
        <v>689</v>
      </c>
      <c r="E15" s="28">
        <f>+SUM(E10:E13)</f>
        <v>1565</v>
      </c>
      <c r="F15" s="28">
        <f>+SUM(F10:F13)</f>
        <v>1505</v>
      </c>
      <c r="H15" s="28">
        <f>+SUM(H10:H13)</f>
        <v>621</v>
      </c>
      <c r="I15" s="28">
        <f>+SUM(I10:I13)</f>
        <v>1602</v>
      </c>
      <c r="K15" s="28">
        <f>+SUM(K10:K13)</f>
        <v>674</v>
      </c>
      <c r="L15" s="28">
        <f>+SUM(L10:L13)</f>
        <v>1533</v>
      </c>
      <c r="N15" s="28">
        <f>+SUM(N10:N13)</f>
        <v>783</v>
      </c>
      <c r="O15" s="28">
        <f>+SUM(O10:O13)</f>
        <v>1427</v>
      </c>
      <c r="P15" s="69"/>
      <c r="Q15" s="28">
        <f>+SUM(Q10:Q13)</f>
        <v>0</v>
      </c>
      <c r="R15" s="28">
        <f>+SUM(R10:R13)</f>
        <v>423</v>
      </c>
      <c r="T15" s="28">
        <f>+SUM(T10:T13)</f>
        <v>1473</v>
      </c>
      <c r="U15" s="28">
        <f>+SUM(U10:U13)</f>
        <v>525</v>
      </c>
      <c r="W15" s="28">
        <f>+SUM(W10:W13)</f>
        <v>2271</v>
      </c>
      <c r="X15" s="28">
        <f>+SUM(X10:X13)</f>
        <v>351</v>
      </c>
      <c r="Y15" s="28">
        <f>+SUM(Y10:Y13)</f>
        <v>80</v>
      </c>
      <c r="Z15" s="28">
        <f>+SUM(Z10:Z13)</f>
        <v>2</v>
      </c>
      <c r="AA15" s="28">
        <f>+SUM(AA10:AA13)</f>
        <v>2704</v>
      </c>
    </row>
    <row r="16" spans="1:27" x14ac:dyDescent="0.25">
      <c r="A16" s="44" t="s">
        <v>66</v>
      </c>
      <c r="B16" s="24"/>
      <c r="C16" s="72">
        <v>158</v>
      </c>
      <c r="D16" s="72">
        <v>155</v>
      </c>
      <c r="E16" s="72">
        <v>202</v>
      </c>
      <c r="F16" s="72">
        <v>180</v>
      </c>
      <c r="G16" s="114"/>
      <c r="H16" s="72">
        <v>133</v>
      </c>
      <c r="I16" s="72">
        <v>215</v>
      </c>
      <c r="J16" s="114"/>
      <c r="K16" s="72">
        <v>145</v>
      </c>
      <c r="L16" s="72">
        <v>200</v>
      </c>
      <c r="M16" s="114"/>
      <c r="N16" s="72">
        <v>151</v>
      </c>
      <c r="O16" s="72">
        <v>193</v>
      </c>
      <c r="P16" s="113"/>
      <c r="Q16" s="72"/>
      <c r="R16" s="72">
        <v>48</v>
      </c>
      <c r="S16" s="114"/>
      <c r="T16" s="72">
        <v>251</v>
      </c>
      <c r="U16" s="72">
        <v>56</v>
      </c>
      <c r="W16" s="70"/>
      <c r="X16" s="70"/>
      <c r="Y16" s="70"/>
      <c r="Z16" s="70"/>
      <c r="AA16" s="70"/>
    </row>
    <row r="17" spans="1:27" x14ac:dyDescent="0.25">
      <c r="A17" s="45" t="s">
        <v>67</v>
      </c>
      <c r="B17" s="24"/>
      <c r="C17" s="73">
        <v>25</v>
      </c>
      <c r="D17" s="73">
        <v>26</v>
      </c>
      <c r="E17" s="73">
        <v>56</v>
      </c>
      <c r="F17" s="73">
        <v>51</v>
      </c>
      <c r="G17" s="114"/>
      <c r="H17" s="73">
        <v>26</v>
      </c>
      <c r="I17" s="73">
        <v>54</v>
      </c>
      <c r="J17" s="114"/>
      <c r="K17" s="73">
        <v>24</v>
      </c>
      <c r="L17" s="73">
        <v>55</v>
      </c>
      <c r="M17" s="114"/>
      <c r="N17" s="73">
        <v>32</v>
      </c>
      <c r="O17" s="73">
        <v>47</v>
      </c>
      <c r="P17" s="113"/>
      <c r="Q17" s="73"/>
      <c r="R17" s="73">
        <v>6</v>
      </c>
      <c r="S17" s="114"/>
      <c r="T17" s="73">
        <v>45</v>
      </c>
      <c r="U17" s="73">
        <v>21</v>
      </c>
      <c r="W17" s="70"/>
      <c r="X17" s="70"/>
      <c r="Y17" s="70"/>
      <c r="Z17" s="70"/>
      <c r="AA17" s="70"/>
    </row>
    <row r="18" spans="1:27" ht="15.75" thickBot="1" x14ac:dyDescent="0.3">
      <c r="A18" s="46" t="s">
        <v>68</v>
      </c>
      <c r="B18" s="24"/>
      <c r="C18" s="74">
        <f>+[1]Brigantine!C$12</f>
        <v>2</v>
      </c>
      <c r="D18" s="74">
        <f>+[1]Brigantine!D$12</f>
        <v>2</v>
      </c>
      <c r="E18" s="74">
        <f>+[1]Brigantine!E$12</f>
        <v>0</v>
      </c>
      <c r="F18" s="74">
        <f>+[1]Brigantine!F$12</f>
        <v>0</v>
      </c>
      <c r="G18" s="114"/>
      <c r="H18" s="74">
        <f>+[1]Brigantine!H$12</f>
        <v>2</v>
      </c>
      <c r="I18" s="74">
        <f>+[1]Brigantine!I$12</f>
        <v>0</v>
      </c>
      <c r="J18" s="74">
        <f>+[1]Brigantine!J$12</f>
        <v>0</v>
      </c>
      <c r="K18" s="74">
        <f>+[1]Brigantine!$C$12</f>
        <v>2</v>
      </c>
      <c r="L18" s="74">
        <f>+[1]Brigantine!L$12</f>
        <v>0</v>
      </c>
      <c r="M18" s="114"/>
      <c r="N18" s="74">
        <f>+[1]Brigantine!N$12</f>
        <v>2</v>
      </c>
      <c r="O18" s="74">
        <f>+[1]Brigantine!O$12</f>
        <v>0</v>
      </c>
      <c r="P18" s="113"/>
      <c r="Q18" s="74"/>
      <c r="R18" s="74">
        <f>+[1]Brigantine!R$12</f>
        <v>1</v>
      </c>
      <c r="S18" s="114"/>
      <c r="T18" s="74">
        <f>+[1]Brigantine!T$12</f>
        <v>1</v>
      </c>
      <c r="U18" s="74">
        <f>+[1]Brigantine!U$12</f>
        <v>0</v>
      </c>
      <c r="W18" s="70"/>
      <c r="X18" s="70"/>
      <c r="Y18" s="70"/>
      <c r="Z18" s="70"/>
      <c r="AA18" s="70"/>
    </row>
    <row r="19" spans="1:27" ht="15.75" thickBot="1" x14ac:dyDescent="0.3">
      <c r="A19" s="43" t="s">
        <v>69</v>
      </c>
      <c r="B19" s="24"/>
      <c r="C19" s="28">
        <f>+SUM(C15:C18)</f>
        <v>897</v>
      </c>
      <c r="D19" s="28">
        <f>+SUM(D15:D18)</f>
        <v>872</v>
      </c>
      <c r="E19" s="28">
        <f>+SUM(E15:E18)</f>
        <v>1823</v>
      </c>
      <c r="F19" s="28">
        <f>+SUM(F15:F18)</f>
        <v>1736</v>
      </c>
      <c r="H19" s="28">
        <f>+SUM(H15:H18)</f>
        <v>782</v>
      </c>
      <c r="I19" s="28">
        <f>+SUM(I15:I18)</f>
        <v>1871</v>
      </c>
      <c r="K19" s="28">
        <f>+SUM(K15:K18)</f>
        <v>845</v>
      </c>
      <c r="L19" s="28">
        <f>+SUM(L15:L18)</f>
        <v>1788</v>
      </c>
      <c r="N19" s="28">
        <f>+SUM(N15:N18)</f>
        <v>968</v>
      </c>
      <c r="O19" s="28">
        <f>+SUM(O15:O18)</f>
        <v>1667</v>
      </c>
      <c r="P19" s="69"/>
      <c r="Q19" s="28">
        <f>+SUM(Q15:Q18)</f>
        <v>0</v>
      </c>
      <c r="R19" s="28">
        <f>+SUM(R15:R18)</f>
        <v>478</v>
      </c>
      <c r="T19" s="28">
        <f>+SUM(T15:T18)</f>
        <v>1770</v>
      </c>
      <c r="U19" s="28">
        <f>+SUM(U15:U18)</f>
        <v>602</v>
      </c>
      <c r="W19" s="69"/>
      <c r="X19" s="69"/>
      <c r="Y19" s="69"/>
      <c r="Z19" s="69"/>
      <c r="AA19" s="69"/>
    </row>
  </sheetData>
  <mergeCells count="8">
    <mergeCell ref="T3:U3"/>
    <mergeCell ref="C2:F2"/>
    <mergeCell ref="C3:F3"/>
    <mergeCell ref="H3:I3"/>
    <mergeCell ref="K3:L3"/>
    <mergeCell ref="N3:O3"/>
    <mergeCell ref="Q3:R3"/>
    <mergeCell ref="Q2:R2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7"/>
  <sheetViews>
    <sheetView zoomScale="75" zoomScaleNormal="75" workbookViewId="0">
      <selection activeCell="F14" sqref="F14"/>
    </sheetView>
  </sheetViews>
  <sheetFormatPr defaultRowHeight="15" x14ac:dyDescent="0.25"/>
  <cols>
    <col min="1" max="1" width="25.140625" bestFit="1" customWidth="1"/>
    <col min="2" max="2" width="1.7109375" customWidth="1"/>
    <col min="3" max="6" width="12.140625" customWidth="1"/>
    <col min="7" max="7" width="1.7109375" customWidth="1"/>
    <col min="8" max="9" width="12.140625" customWidth="1"/>
    <col min="10" max="10" width="1.7109375" customWidth="1"/>
    <col min="11" max="12" width="12.140625" customWidth="1"/>
    <col min="13" max="13" width="1.7109375" customWidth="1"/>
    <col min="14" max="15" width="12.140625" style="1" customWidth="1"/>
    <col min="16" max="16" width="1.7109375" customWidth="1"/>
    <col min="17" max="18" width="13.28515625" bestFit="1" customWidth="1"/>
    <col min="19" max="19" width="13.42578125" customWidth="1"/>
    <col min="20" max="20" width="17.7109375" bestFit="1" customWidth="1"/>
    <col min="21" max="21" width="1.7109375" customWidth="1"/>
    <col min="22" max="23" width="13.42578125" customWidth="1"/>
    <col min="24" max="24" width="1.7109375" customWidth="1"/>
    <col min="25" max="26" width="13.42578125" customWidth="1"/>
    <col min="27" max="27" width="1.7109375" customWidth="1"/>
    <col min="28" max="55" width="13.42578125" customWidth="1"/>
  </cols>
  <sheetData>
    <row r="2" spans="1:32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Q2" s="12"/>
      <c r="R2" s="12"/>
      <c r="S2" s="12"/>
      <c r="T2" s="12"/>
      <c r="U2" s="12"/>
      <c r="V2" s="124" t="s">
        <v>234</v>
      </c>
      <c r="W2" s="124"/>
    </row>
    <row r="3" spans="1:32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7" t="s">
        <v>112</v>
      </c>
      <c r="O3" s="127"/>
      <c r="Q3" s="124" t="s">
        <v>117</v>
      </c>
      <c r="R3" s="124"/>
      <c r="S3" s="124"/>
      <c r="T3" s="124"/>
      <c r="U3" s="12"/>
      <c r="V3" s="124" t="s">
        <v>137</v>
      </c>
      <c r="W3" s="124"/>
      <c r="Y3" s="124" t="s">
        <v>98</v>
      </c>
      <c r="Z3" s="124"/>
    </row>
    <row r="4" spans="1:32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71" t="s">
        <v>100</v>
      </c>
      <c r="O4" s="4"/>
      <c r="Q4" s="71" t="s">
        <v>100</v>
      </c>
      <c r="R4" s="75" t="s">
        <v>100</v>
      </c>
      <c r="S4" s="7"/>
      <c r="T4" s="4"/>
      <c r="V4" s="57"/>
      <c r="W4" s="59"/>
      <c r="Y4" s="60"/>
      <c r="Z4" s="62"/>
      <c r="AB4" s="91"/>
      <c r="AC4" s="92"/>
      <c r="AD4" s="92"/>
      <c r="AE4" s="92"/>
      <c r="AF4" s="93"/>
    </row>
    <row r="5" spans="1:32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49" t="s">
        <v>169</v>
      </c>
      <c r="O5" s="14" t="s">
        <v>213</v>
      </c>
      <c r="Q5" s="49" t="s">
        <v>169</v>
      </c>
      <c r="R5" s="47" t="s">
        <v>169</v>
      </c>
      <c r="S5" s="47" t="s">
        <v>215</v>
      </c>
      <c r="T5" s="50" t="s">
        <v>217</v>
      </c>
      <c r="V5" s="13" t="s">
        <v>219</v>
      </c>
      <c r="W5" s="50" t="s">
        <v>221</v>
      </c>
      <c r="Y5" s="35"/>
      <c r="Z5" s="36"/>
      <c r="AB5" s="95" t="s">
        <v>65</v>
      </c>
      <c r="AC5" s="96" t="s">
        <v>65</v>
      </c>
      <c r="AD5" s="96" t="s">
        <v>65</v>
      </c>
      <c r="AE5" s="96" t="s">
        <v>65</v>
      </c>
      <c r="AF5" s="97" t="s">
        <v>65</v>
      </c>
    </row>
    <row r="6" spans="1:32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35" t="s">
        <v>170</v>
      </c>
      <c r="O6" s="14" t="s">
        <v>212</v>
      </c>
      <c r="Q6" s="35" t="s">
        <v>170</v>
      </c>
      <c r="R6" s="34" t="s">
        <v>170</v>
      </c>
      <c r="S6" s="11" t="s">
        <v>214</v>
      </c>
      <c r="T6" s="50" t="s">
        <v>216</v>
      </c>
      <c r="V6" s="13" t="s">
        <v>218</v>
      </c>
      <c r="W6" s="50" t="s">
        <v>220</v>
      </c>
      <c r="Y6" s="35" t="str">
        <f>+'Lead Sheet'!$AM$7</f>
        <v>Yes</v>
      </c>
      <c r="Z6" s="36" t="str">
        <f>+'Lead Sheet'!$AN$7</f>
        <v>No</v>
      </c>
      <c r="AB6" s="95" t="s">
        <v>573</v>
      </c>
      <c r="AC6" s="96" t="s">
        <v>574</v>
      </c>
      <c r="AD6" s="96" t="s">
        <v>575</v>
      </c>
      <c r="AE6" s="96" t="s">
        <v>594</v>
      </c>
      <c r="AF6" s="97" t="s">
        <v>576</v>
      </c>
    </row>
    <row r="7" spans="1:32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35" t="s">
        <v>19</v>
      </c>
      <c r="O7" s="14" t="s">
        <v>20</v>
      </c>
      <c r="Q7" s="35" t="s">
        <v>19</v>
      </c>
      <c r="R7" s="34" t="s">
        <v>19</v>
      </c>
      <c r="S7" s="11" t="s">
        <v>20</v>
      </c>
      <c r="T7" s="14" t="s">
        <v>20</v>
      </c>
      <c r="V7" s="13"/>
      <c r="W7" s="14"/>
      <c r="Y7" s="35"/>
      <c r="Z7" s="36"/>
      <c r="AB7" s="95" t="s">
        <v>578</v>
      </c>
      <c r="AC7" s="96" t="s">
        <v>579</v>
      </c>
      <c r="AD7" s="96" t="s">
        <v>578</v>
      </c>
      <c r="AE7" s="96" t="s">
        <v>578</v>
      </c>
      <c r="AF7" s="97" t="s">
        <v>578</v>
      </c>
    </row>
    <row r="8" spans="1:32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5"/>
      <c r="O8" s="6"/>
      <c r="Q8" s="5"/>
      <c r="R8" s="8"/>
      <c r="S8" s="8"/>
      <c r="T8" s="6"/>
      <c r="V8" s="5"/>
      <c r="W8" s="6"/>
      <c r="Y8" s="37"/>
      <c r="Z8" s="39"/>
      <c r="AB8" s="98"/>
      <c r="AC8" s="99"/>
      <c r="AD8" s="99"/>
      <c r="AE8" s="99"/>
      <c r="AF8" s="100"/>
    </row>
    <row r="9" spans="1:32" ht="5.0999999999999996" customHeight="1" x14ac:dyDescent="0.25">
      <c r="AB9" s="30"/>
      <c r="AC9" s="30"/>
      <c r="AD9" s="30"/>
      <c r="AE9" s="30"/>
      <c r="AF9" s="30"/>
    </row>
    <row r="10" spans="1:32" x14ac:dyDescent="0.25">
      <c r="A10" t="s">
        <v>210</v>
      </c>
      <c r="C10" s="25">
        <v>128</v>
      </c>
      <c r="D10" s="25">
        <v>126</v>
      </c>
      <c r="E10" s="25">
        <v>194</v>
      </c>
      <c r="F10" s="25">
        <v>186</v>
      </c>
      <c r="H10" s="25">
        <v>115</v>
      </c>
      <c r="I10" s="25">
        <v>201</v>
      </c>
      <c r="K10" s="25">
        <v>116</v>
      </c>
      <c r="L10" s="25">
        <v>195</v>
      </c>
      <c r="N10" s="26"/>
      <c r="O10" s="25">
        <v>212</v>
      </c>
      <c r="Q10" s="26"/>
      <c r="R10" s="26"/>
      <c r="S10" s="25">
        <v>212</v>
      </c>
      <c r="T10" s="25">
        <v>218</v>
      </c>
      <c r="V10" s="25">
        <v>124</v>
      </c>
      <c r="W10" s="25">
        <v>146</v>
      </c>
      <c r="Y10" s="25">
        <v>167</v>
      </c>
      <c r="Z10" s="25">
        <v>78</v>
      </c>
      <c r="AB10" s="25">
        <v>330</v>
      </c>
      <c r="AC10" s="41">
        <v>83</v>
      </c>
      <c r="AD10" s="41">
        <v>13</v>
      </c>
      <c r="AE10" s="41">
        <v>0</v>
      </c>
      <c r="AF10" s="41">
        <f>+SUM(AB10:AE10)</f>
        <v>426</v>
      </c>
    </row>
    <row r="11" spans="1:32" x14ac:dyDescent="0.25">
      <c r="A11" t="s">
        <v>211</v>
      </c>
      <c r="C11" s="25">
        <v>153</v>
      </c>
      <c r="D11" s="25">
        <v>151</v>
      </c>
      <c r="E11" s="25">
        <v>174</v>
      </c>
      <c r="F11" s="25">
        <v>174</v>
      </c>
      <c r="H11" s="25">
        <v>135</v>
      </c>
      <c r="I11" s="25">
        <v>193</v>
      </c>
      <c r="K11" s="25">
        <v>136</v>
      </c>
      <c r="L11" s="25">
        <v>190</v>
      </c>
      <c r="N11" s="26"/>
      <c r="O11" s="25">
        <v>215</v>
      </c>
      <c r="Q11" s="26"/>
      <c r="R11" s="26"/>
      <c r="S11" s="25">
        <v>220</v>
      </c>
      <c r="T11" s="25">
        <v>222</v>
      </c>
      <c r="V11" s="25">
        <v>144</v>
      </c>
      <c r="W11" s="25">
        <v>158</v>
      </c>
      <c r="Y11" s="25">
        <v>164</v>
      </c>
      <c r="Z11" s="25">
        <v>87</v>
      </c>
      <c r="AB11" s="25">
        <v>339</v>
      </c>
      <c r="AC11" s="41"/>
      <c r="AD11" s="41"/>
      <c r="AE11" s="41"/>
      <c r="AF11" s="41">
        <f>+SUM(AB11:AE11)</f>
        <v>339</v>
      </c>
    </row>
    <row r="12" spans="1:32" ht="15.75" thickBot="1" x14ac:dyDescent="0.3"/>
    <row r="13" spans="1:32" ht="15.75" thickBot="1" x14ac:dyDescent="0.3">
      <c r="A13" s="43" t="s">
        <v>65</v>
      </c>
      <c r="B13" s="24"/>
      <c r="C13" s="28">
        <f>+SUM(C10:C11)</f>
        <v>281</v>
      </c>
      <c r="D13" s="28">
        <f>+SUM(D10:D11)</f>
        <v>277</v>
      </c>
      <c r="E13" s="28">
        <f>+SUM(E10:E11)</f>
        <v>368</v>
      </c>
      <c r="F13" s="28">
        <f>+SUM(F10:F11)</f>
        <v>360</v>
      </c>
      <c r="H13" s="28">
        <f>+SUM(H10:H11)</f>
        <v>250</v>
      </c>
      <c r="I13" s="28">
        <f>+SUM(I10:I11)</f>
        <v>394</v>
      </c>
      <c r="K13" s="28">
        <f>+SUM(K10:K11)</f>
        <v>252</v>
      </c>
      <c r="L13" s="28">
        <f>+SUM(L10:L11)</f>
        <v>385</v>
      </c>
      <c r="N13" s="28">
        <f>+SUM(N10:N11)</f>
        <v>0</v>
      </c>
      <c r="O13" s="28">
        <f>+SUM(O10:O11)</f>
        <v>427</v>
      </c>
      <c r="Q13" s="28">
        <f>+SUM(Q10:Q11)</f>
        <v>0</v>
      </c>
      <c r="R13" s="28">
        <f>+SUM(R10:R11)</f>
        <v>0</v>
      </c>
      <c r="S13" s="28">
        <f>+SUM(S10:S11)</f>
        <v>432</v>
      </c>
      <c r="T13" s="28">
        <f>+SUM(T10:T11)</f>
        <v>440</v>
      </c>
      <c r="V13" s="28">
        <f>+SUM(V10:V11)</f>
        <v>268</v>
      </c>
      <c r="W13" s="28">
        <f>+SUM(W10:W11)</f>
        <v>304</v>
      </c>
      <c r="Y13" s="28">
        <f>+SUM(Y10:Y11)</f>
        <v>331</v>
      </c>
      <c r="Z13" s="28">
        <f>+SUM(Z10:Z11)</f>
        <v>165</v>
      </c>
      <c r="AB13" s="28">
        <f>+SUM(AB10:AB11)</f>
        <v>669</v>
      </c>
      <c r="AC13" s="28">
        <f>+SUM(AC10:AC11)</f>
        <v>83</v>
      </c>
      <c r="AD13" s="28">
        <f>+SUM(AD10:AD11)</f>
        <v>13</v>
      </c>
      <c r="AE13" s="28">
        <f>+SUM(AE10:AE11)</f>
        <v>0</v>
      </c>
      <c r="AF13" s="28">
        <f>+SUM(AF10:AF11)</f>
        <v>765</v>
      </c>
    </row>
    <row r="14" spans="1:32" x14ac:dyDescent="0.25">
      <c r="A14" s="44" t="s">
        <v>66</v>
      </c>
      <c r="B14" s="24"/>
      <c r="C14" s="72">
        <v>46</v>
      </c>
      <c r="D14" s="72">
        <v>45</v>
      </c>
      <c r="E14" s="72">
        <v>34</v>
      </c>
      <c r="F14" s="72">
        <v>37</v>
      </c>
      <c r="G14" s="114"/>
      <c r="H14" s="72">
        <v>43</v>
      </c>
      <c r="I14" s="72">
        <v>38</v>
      </c>
      <c r="J14" s="114"/>
      <c r="K14" s="72">
        <v>36</v>
      </c>
      <c r="L14" s="72">
        <v>42</v>
      </c>
      <c r="M14" s="114"/>
      <c r="N14" s="72"/>
      <c r="O14" s="72">
        <v>49</v>
      </c>
      <c r="P14" s="114"/>
      <c r="Q14" s="72"/>
      <c r="R14" s="72"/>
      <c r="S14" s="72">
        <v>51</v>
      </c>
      <c r="T14" s="72">
        <v>51</v>
      </c>
      <c r="U14" s="114"/>
      <c r="V14" s="72">
        <v>51</v>
      </c>
      <c r="W14" s="72">
        <v>61</v>
      </c>
      <c r="X14" s="114"/>
      <c r="Y14" s="72">
        <v>52</v>
      </c>
      <c r="Z14" s="72">
        <v>7</v>
      </c>
      <c r="AA14" s="114"/>
      <c r="AB14" s="113"/>
      <c r="AC14" s="113"/>
      <c r="AD14" s="113"/>
      <c r="AE14" s="113"/>
      <c r="AF14" s="113"/>
    </row>
    <row r="15" spans="1:32" x14ac:dyDescent="0.25">
      <c r="A15" s="45" t="s">
        <v>67</v>
      </c>
      <c r="B15" s="24"/>
      <c r="C15" s="73">
        <v>9</v>
      </c>
      <c r="D15" s="73">
        <v>9</v>
      </c>
      <c r="E15" s="73">
        <v>4</v>
      </c>
      <c r="F15" s="73">
        <v>4</v>
      </c>
      <c r="G15" s="114"/>
      <c r="H15" s="73">
        <v>7</v>
      </c>
      <c r="I15" s="73">
        <v>6</v>
      </c>
      <c r="J15" s="114"/>
      <c r="K15" s="73">
        <v>8</v>
      </c>
      <c r="L15" s="73">
        <v>5</v>
      </c>
      <c r="M15" s="114"/>
      <c r="N15" s="73"/>
      <c r="O15" s="73">
        <v>5</v>
      </c>
      <c r="P15" s="114"/>
      <c r="Q15" s="73"/>
      <c r="R15" s="73"/>
      <c r="S15" s="73">
        <v>6</v>
      </c>
      <c r="T15" s="73">
        <v>5</v>
      </c>
      <c r="U15" s="114"/>
      <c r="V15" s="73">
        <v>4</v>
      </c>
      <c r="W15" s="73">
        <v>5</v>
      </c>
      <c r="X15" s="114"/>
      <c r="Y15" s="73">
        <v>6</v>
      </c>
      <c r="Z15" s="73">
        <v>3</v>
      </c>
      <c r="AA15" s="114"/>
      <c r="AB15" s="113"/>
      <c r="AC15" s="113"/>
      <c r="AD15" s="113"/>
      <c r="AE15" s="113"/>
      <c r="AF15" s="113"/>
    </row>
    <row r="16" spans="1:32" ht="15.75" thickBot="1" x14ac:dyDescent="0.3">
      <c r="A16" s="46" t="s">
        <v>68</v>
      </c>
      <c r="B16" s="24"/>
      <c r="C16" s="74">
        <v>0</v>
      </c>
      <c r="D16" s="74">
        <v>0</v>
      </c>
      <c r="E16" s="74">
        <v>0</v>
      </c>
      <c r="F16" s="74">
        <v>0</v>
      </c>
      <c r="G16" s="114"/>
      <c r="H16" s="74">
        <v>0</v>
      </c>
      <c r="I16" s="74">
        <v>0</v>
      </c>
      <c r="J16" s="114"/>
      <c r="K16" s="74">
        <v>0</v>
      </c>
      <c r="L16" s="74">
        <v>0</v>
      </c>
      <c r="M16" s="114"/>
      <c r="N16" s="74"/>
      <c r="O16" s="74">
        <v>0</v>
      </c>
      <c r="P16" s="114"/>
      <c r="Q16" s="74"/>
      <c r="R16" s="74"/>
      <c r="S16" s="74">
        <v>0</v>
      </c>
      <c r="T16" s="74">
        <v>0</v>
      </c>
      <c r="U16" s="114"/>
      <c r="V16" s="74">
        <v>0</v>
      </c>
      <c r="W16" s="74">
        <v>0</v>
      </c>
      <c r="X16" s="114"/>
      <c r="Y16" s="74">
        <v>0</v>
      </c>
      <c r="Z16" s="74">
        <v>0</v>
      </c>
      <c r="AA16" s="114"/>
      <c r="AB16" s="113"/>
      <c r="AC16" s="113"/>
      <c r="AD16" s="113"/>
      <c r="AE16" s="113"/>
      <c r="AF16" s="113"/>
    </row>
    <row r="17" spans="1:32" ht="15.75" thickBot="1" x14ac:dyDescent="0.3">
      <c r="A17" s="43" t="s">
        <v>69</v>
      </c>
      <c r="B17" s="24"/>
      <c r="C17" s="28">
        <f>+SUM(C13:C16)</f>
        <v>336</v>
      </c>
      <c r="D17" s="28">
        <f>+SUM(D13:D16)</f>
        <v>331</v>
      </c>
      <c r="E17" s="28">
        <f>+SUM(E13:E16)</f>
        <v>406</v>
      </c>
      <c r="F17" s="28">
        <f>+SUM(F13:F16)</f>
        <v>401</v>
      </c>
      <c r="H17" s="28">
        <f>+SUM(H13:H16)</f>
        <v>300</v>
      </c>
      <c r="I17" s="28">
        <f>+SUM(I13:I16)</f>
        <v>438</v>
      </c>
      <c r="K17" s="28">
        <f>+SUM(K13:K16)</f>
        <v>296</v>
      </c>
      <c r="L17" s="28">
        <f>+SUM(L13:L16)</f>
        <v>432</v>
      </c>
      <c r="N17" s="28">
        <f>+SUM(N13:N16)</f>
        <v>0</v>
      </c>
      <c r="O17" s="28">
        <f>+SUM(O13:O16)</f>
        <v>481</v>
      </c>
      <c r="Q17" s="28">
        <f>+SUM(Q13:Q16)</f>
        <v>0</v>
      </c>
      <c r="R17" s="28">
        <f>+SUM(R13:R16)</f>
        <v>0</v>
      </c>
      <c r="S17" s="28">
        <f>+SUM(S13:S16)</f>
        <v>489</v>
      </c>
      <c r="T17" s="28">
        <f>+SUM(T13:T16)</f>
        <v>496</v>
      </c>
      <c r="V17" s="28">
        <f>+SUM(V13:V16)</f>
        <v>323</v>
      </c>
      <c r="W17" s="28">
        <f>+SUM(W13:W16)</f>
        <v>370</v>
      </c>
      <c r="Y17" s="28">
        <f>+SUM(Y13:Y16)</f>
        <v>389</v>
      </c>
      <c r="Z17" s="28">
        <f>+SUM(Z13:Z16)</f>
        <v>175</v>
      </c>
      <c r="AB17" s="69"/>
      <c r="AC17" s="69"/>
      <c r="AD17" s="69"/>
      <c r="AE17" s="69"/>
      <c r="AF17" s="69"/>
    </row>
  </sheetData>
  <mergeCells count="9">
    <mergeCell ref="V2:W2"/>
    <mergeCell ref="V3:W3"/>
    <mergeCell ref="Y3:Z3"/>
    <mergeCell ref="C2:F2"/>
    <mergeCell ref="C3:F3"/>
    <mergeCell ref="H3:I3"/>
    <mergeCell ref="K3:L3"/>
    <mergeCell ref="N3:O3"/>
    <mergeCell ref="Q3:T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0"/>
  <sheetViews>
    <sheetView zoomScale="75" zoomScaleNormal="75" workbookViewId="0">
      <selection activeCell="F14" sqref="F14"/>
    </sheetView>
  </sheetViews>
  <sheetFormatPr defaultRowHeight="15" x14ac:dyDescent="0.25"/>
  <cols>
    <col min="1" max="1" width="31.8554687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7" width="13.42578125" customWidth="1"/>
    <col min="18" max="18" width="1.7109375" customWidth="1"/>
    <col min="19" max="20" width="13.42578125" customWidth="1"/>
    <col min="21" max="21" width="1.7109375" customWidth="1"/>
    <col min="22" max="23" width="13.42578125" customWidth="1"/>
    <col min="24" max="24" width="1.7109375" customWidth="1"/>
    <col min="25" max="26" width="13.42578125" customWidth="1"/>
    <col min="27" max="27" width="1.7109375" customWidth="1"/>
    <col min="28" max="52" width="13.42578125" customWidth="1"/>
  </cols>
  <sheetData>
    <row r="2" spans="1:32" x14ac:dyDescent="0.25">
      <c r="V2" s="124" t="s">
        <v>235</v>
      </c>
      <c r="W2" s="124"/>
    </row>
    <row r="3" spans="1:32" x14ac:dyDescent="0.25">
      <c r="C3" s="124" t="s">
        <v>17</v>
      </c>
      <c r="D3" s="124"/>
      <c r="E3" s="124"/>
      <c r="F3" s="124"/>
      <c r="G3" s="12"/>
      <c r="H3" s="12"/>
      <c r="I3" s="12"/>
      <c r="J3" s="12"/>
      <c r="K3" s="12"/>
      <c r="L3" s="12"/>
      <c r="S3" s="124" t="s">
        <v>234</v>
      </c>
      <c r="T3" s="124"/>
      <c r="V3" s="124" t="s">
        <v>137</v>
      </c>
      <c r="W3" s="124"/>
    </row>
    <row r="4" spans="1:32" ht="15.75" thickBot="1" x14ac:dyDescent="0.3">
      <c r="C4" s="124" t="s">
        <v>29</v>
      </c>
      <c r="D4" s="124"/>
      <c r="E4" s="124"/>
      <c r="F4" s="124"/>
      <c r="G4" s="12"/>
      <c r="H4" s="124" t="s">
        <v>82</v>
      </c>
      <c r="I4" s="124"/>
      <c r="J4" s="12"/>
      <c r="K4" s="124" t="s">
        <v>87</v>
      </c>
      <c r="L4" s="124"/>
      <c r="N4" s="127" t="s">
        <v>229</v>
      </c>
      <c r="O4" s="127"/>
      <c r="P4" s="127"/>
      <c r="Q4" s="127"/>
      <c r="S4" s="124" t="s">
        <v>137</v>
      </c>
      <c r="T4" s="124"/>
      <c r="V4" s="124" t="s">
        <v>129</v>
      </c>
      <c r="W4" s="124"/>
      <c r="Y4" s="124" t="s">
        <v>98</v>
      </c>
      <c r="Z4" s="124"/>
    </row>
    <row r="5" spans="1:32" x14ac:dyDescent="0.25">
      <c r="C5" s="60"/>
      <c r="D5" s="61"/>
      <c r="E5" s="61"/>
      <c r="F5" s="62"/>
      <c r="G5" s="55"/>
      <c r="H5" s="60"/>
      <c r="I5" s="62"/>
      <c r="J5" s="55"/>
      <c r="K5" s="60"/>
      <c r="L5" s="62"/>
      <c r="N5" s="3"/>
      <c r="O5" s="7"/>
      <c r="P5" s="75" t="s">
        <v>100</v>
      </c>
      <c r="Q5" s="48" t="s">
        <v>100</v>
      </c>
      <c r="S5" s="3"/>
      <c r="T5" s="4"/>
      <c r="V5" s="57"/>
      <c r="W5" s="59"/>
      <c r="Y5" s="60"/>
      <c r="Z5" s="62"/>
      <c r="AB5" s="91"/>
      <c r="AC5" s="92"/>
      <c r="AD5" s="92"/>
      <c r="AE5" s="92"/>
      <c r="AF5" s="93"/>
    </row>
    <row r="6" spans="1:32" x14ac:dyDescent="0.25">
      <c r="C6" s="35" t="str">
        <f>+'Lead Sheet'!K6</f>
        <v xml:space="preserve">Vincent </v>
      </c>
      <c r="D6" s="34" t="str">
        <f>+'Lead Sheet'!L6</f>
        <v xml:space="preserve">John </v>
      </c>
      <c r="E6" s="34" t="str">
        <f>+'Lead Sheet'!M6</f>
        <v xml:space="preserve">Philip J. </v>
      </c>
      <c r="F6" s="36" t="str">
        <f>+'Lead Sheet'!N6</f>
        <v xml:space="preserve"> John W. </v>
      </c>
      <c r="G6" s="34"/>
      <c r="H6" s="35" t="str">
        <f>+'Lead Sheet'!AA6</f>
        <v xml:space="preserve">Susan M. </v>
      </c>
      <c r="I6" s="36" t="str">
        <f>+'Lead Sheet'!AB6</f>
        <v xml:space="preserve">Dennis </v>
      </c>
      <c r="J6" s="34"/>
      <c r="K6" s="35" t="str">
        <f>+'Lead Sheet'!AD6</f>
        <v xml:space="preserve">Nick </v>
      </c>
      <c r="L6" s="36" t="str">
        <f>+'Lead Sheet'!AE6</f>
        <v xml:space="preserve">Amy </v>
      </c>
      <c r="N6" s="13" t="s">
        <v>227</v>
      </c>
      <c r="O6" s="11" t="s">
        <v>132</v>
      </c>
      <c r="P6" s="47" t="s">
        <v>169</v>
      </c>
      <c r="Q6" s="50" t="s">
        <v>169</v>
      </c>
      <c r="S6" s="49" t="s">
        <v>231</v>
      </c>
      <c r="T6" s="50" t="s">
        <v>233</v>
      </c>
      <c r="V6" s="13" t="s">
        <v>580</v>
      </c>
      <c r="W6" s="14" t="s">
        <v>231</v>
      </c>
      <c r="Y6" s="35"/>
      <c r="Z6" s="36"/>
      <c r="AB6" s="95" t="s">
        <v>65</v>
      </c>
      <c r="AC6" s="96" t="s">
        <v>65</v>
      </c>
      <c r="AD6" s="96" t="s">
        <v>65</v>
      </c>
      <c r="AE6" s="96" t="s">
        <v>65</v>
      </c>
      <c r="AF6" s="97" t="s">
        <v>65</v>
      </c>
    </row>
    <row r="7" spans="1:32" x14ac:dyDescent="0.25">
      <c r="C7" s="35" t="str">
        <f>+'Lead Sheet'!K7</f>
        <v>Mazzeo</v>
      </c>
      <c r="D7" s="34" t="str">
        <f>+'Lead Sheet'!L7</f>
        <v>Armato</v>
      </c>
      <c r="E7" s="34" t="str">
        <f>+'Lead Sheet'!M7</f>
        <v>Guenther</v>
      </c>
      <c r="F7" s="36" t="str">
        <f>+'Lead Sheet'!N7</f>
        <v>Risley Jr.</v>
      </c>
      <c r="G7" s="34"/>
      <c r="H7" s="35" t="str">
        <f>+'Lead Sheet'!AA7</f>
        <v>Korngut</v>
      </c>
      <c r="I7" s="36" t="str">
        <f>+'Lead Sheet'!AB7</f>
        <v>Levinson</v>
      </c>
      <c r="J7" s="34"/>
      <c r="K7" s="35" t="str">
        <f>+'Lead Sheet'!AD7</f>
        <v>Polito</v>
      </c>
      <c r="L7" s="36" t="str">
        <f>+'Lead Sheet'!AE7</f>
        <v>Gatto</v>
      </c>
      <c r="N7" s="13" t="s">
        <v>226</v>
      </c>
      <c r="O7" s="11" t="s">
        <v>228</v>
      </c>
      <c r="P7" s="34" t="s">
        <v>170</v>
      </c>
      <c r="Q7" s="36" t="s">
        <v>170</v>
      </c>
      <c r="S7" s="49" t="s">
        <v>230</v>
      </c>
      <c r="T7" s="14" t="s">
        <v>232</v>
      </c>
      <c r="V7" s="13" t="s">
        <v>595</v>
      </c>
      <c r="W7" s="14" t="s">
        <v>230</v>
      </c>
      <c r="Y7" s="35" t="str">
        <f>+'Lead Sheet'!$AM$7</f>
        <v>Yes</v>
      </c>
      <c r="Z7" s="36" t="str">
        <f>+'Lead Sheet'!$AN$7</f>
        <v>No</v>
      </c>
      <c r="AB7" s="95" t="s">
        <v>573</v>
      </c>
      <c r="AC7" s="96" t="s">
        <v>574</v>
      </c>
      <c r="AD7" s="96" t="s">
        <v>575</v>
      </c>
      <c r="AE7" s="96" t="s">
        <v>594</v>
      </c>
      <c r="AF7" s="97" t="s">
        <v>576</v>
      </c>
    </row>
    <row r="8" spans="1:32" x14ac:dyDescent="0.25">
      <c r="C8" s="35" t="str">
        <f>+'Lead Sheet'!K8</f>
        <v>Democratic</v>
      </c>
      <c r="D8" s="34" t="str">
        <f>+'Lead Sheet'!L8</f>
        <v>Democratic</v>
      </c>
      <c r="E8" s="34" t="str">
        <f>+'Lead Sheet'!M8</f>
        <v>Republican</v>
      </c>
      <c r="F8" s="36" t="str">
        <f>+'Lead Sheet'!N8</f>
        <v>Republican</v>
      </c>
      <c r="G8" s="34"/>
      <c r="H8" s="35" t="str">
        <f>+'Lead Sheet'!AA8</f>
        <v>Democratic</v>
      </c>
      <c r="I8" s="36" t="str">
        <f>+'Lead Sheet'!AB8</f>
        <v>Republican</v>
      </c>
      <c r="J8" s="34"/>
      <c r="K8" s="35" t="str">
        <f>+'Lead Sheet'!AD8</f>
        <v>Democratic</v>
      </c>
      <c r="L8" s="36" t="str">
        <f>+'Lead Sheet'!AE8</f>
        <v>Republican</v>
      </c>
      <c r="N8" s="13" t="s">
        <v>19</v>
      </c>
      <c r="O8" s="11" t="s">
        <v>19</v>
      </c>
      <c r="P8" s="34" t="s">
        <v>20</v>
      </c>
      <c r="Q8" s="36" t="s">
        <v>20</v>
      </c>
      <c r="S8" s="13"/>
      <c r="T8" s="14"/>
      <c r="V8" s="22"/>
      <c r="W8" s="23"/>
      <c r="Y8" s="35"/>
      <c r="Z8" s="36"/>
      <c r="AB8" s="95" t="s">
        <v>578</v>
      </c>
      <c r="AC8" s="96" t="s">
        <v>579</v>
      </c>
      <c r="AD8" s="96" t="s">
        <v>578</v>
      </c>
      <c r="AE8" s="96" t="s">
        <v>578</v>
      </c>
      <c r="AF8" s="97" t="s">
        <v>578</v>
      </c>
    </row>
    <row r="9" spans="1:32" ht="15.75" thickBot="1" x14ac:dyDescent="0.3">
      <c r="C9" s="37"/>
      <c r="D9" s="38"/>
      <c r="E9" s="38"/>
      <c r="F9" s="39"/>
      <c r="G9" s="34"/>
      <c r="H9" s="37"/>
      <c r="I9" s="39"/>
      <c r="J9" s="34"/>
      <c r="K9" s="37"/>
      <c r="L9" s="39"/>
      <c r="N9" s="5"/>
      <c r="O9" s="8"/>
      <c r="P9" s="38"/>
      <c r="Q9" s="39"/>
      <c r="S9" s="5"/>
      <c r="T9" s="6"/>
      <c r="V9" s="18"/>
      <c r="W9" s="21"/>
      <c r="Y9" s="37"/>
      <c r="Z9" s="39"/>
      <c r="AB9" s="98"/>
      <c r="AC9" s="99"/>
      <c r="AD9" s="99"/>
      <c r="AE9" s="99"/>
      <c r="AF9" s="100"/>
    </row>
    <row r="10" spans="1:32" ht="5.0999999999999996" customHeight="1" x14ac:dyDescent="0.25">
      <c r="C10" s="34"/>
      <c r="D10" s="34"/>
      <c r="E10" s="34"/>
      <c r="F10" s="34"/>
      <c r="G10" s="34"/>
      <c r="H10" s="34"/>
      <c r="I10" s="34"/>
      <c r="J10" s="34"/>
      <c r="K10" s="34"/>
      <c r="L10" s="34"/>
      <c r="AB10" s="30"/>
      <c r="AC10" s="30"/>
      <c r="AD10" s="30"/>
      <c r="AE10" s="30"/>
      <c r="AF10" s="30"/>
    </row>
    <row r="11" spans="1:32" x14ac:dyDescent="0.25">
      <c r="A11" t="s">
        <v>222</v>
      </c>
      <c r="C11" s="25">
        <v>174</v>
      </c>
      <c r="D11" s="25">
        <v>188</v>
      </c>
      <c r="E11" s="25">
        <v>196</v>
      </c>
      <c r="F11" s="25">
        <v>187</v>
      </c>
      <c r="H11" s="25">
        <v>153</v>
      </c>
      <c r="I11" s="25">
        <v>214</v>
      </c>
      <c r="K11" s="25">
        <v>151</v>
      </c>
      <c r="L11" s="25">
        <v>216</v>
      </c>
      <c r="N11" s="25">
        <v>207</v>
      </c>
      <c r="O11" s="25">
        <v>203</v>
      </c>
      <c r="P11" s="26"/>
      <c r="Q11" s="26"/>
      <c r="S11" s="25">
        <v>174</v>
      </c>
      <c r="T11" s="25">
        <v>98</v>
      </c>
      <c r="V11" s="26">
        <v>15</v>
      </c>
      <c r="W11" s="26">
        <v>13</v>
      </c>
      <c r="Y11" s="25">
        <v>216</v>
      </c>
      <c r="Z11" s="25">
        <v>126</v>
      </c>
      <c r="AB11" s="25">
        <v>389</v>
      </c>
      <c r="AC11" s="41">
        <v>202</v>
      </c>
      <c r="AD11" s="41">
        <v>28</v>
      </c>
      <c r="AE11" s="73">
        <f>+'[2]Buena Vista Twp'!$AD$13</f>
        <v>1</v>
      </c>
      <c r="AF11" s="41">
        <f>+SUM(AB11:AE11)</f>
        <v>620</v>
      </c>
    </row>
    <row r="12" spans="1:32" x14ac:dyDescent="0.25">
      <c r="A12" t="s">
        <v>223</v>
      </c>
      <c r="C12" s="25">
        <v>160</v>
      </c>
      <c r="D12" s="25">
        <v>180</v>
      </c>
      <c r="E12" s="25">
        <v>244</v>
      </c>
      <c r="F12" s="25">
        <v>223</v>
      </c>
      <c r="H12" s="25">
        <v>142</v>
      </c>
      <c r="I12" s="25">
        <v>257</v>
      </c>
      <c r="K12" s="25">
        <v>147</v>
      </c>
      <c r="L12" s="25">
        <v>254</v>
      </c>
      <c r="N12" s="25">
        <v>236</v>
      </c>
      <c r="O12" s="25">
        <v>226</v>
      </c>
      <c r="P12" s="26"/>
      <c r="Q12" s="26"/>
      <c r="S12" s="25">
        <v>194</v>
      </c>
      <c r="T12" s="25">
        <v>95</v>
      </c>
      <c r="V12" s="26">
        <v>7</v>
      </c>
      <c r="W12" s="26">
        <v>8</v>
      </c>
      <c r="Y12" s="25">
        <v>246</v>
      </c>
      <c r="Z12" s="25">
        <v>117</v>
      </c>
      <c r="AB12" s="25">
        <v>417</v>
      </c>
      <c r="AC12" s="41"/>
      <c r="AD12" s="41"/>
      <c r="AE12" s="41"/>
      <c r="AF12" s="41">
        <f t="shared" ref="AF12:AF14" si="0">+SUM(AB12:AE12)</f>
        <v>417</v>
      </c>
    </row>
    <row r="13" spans="1:32" x14ac:dyDescent="0.25">
      <c r="A13" t="s">
        <v>224</v>
      </c>
      <c r="C13" s="25">
        <v>175</v>
      </c>
      <c r="D13" s="25">
        <v>169</v>
      </c>
      <c r="E13" s="25">
        <v>84</v>
      </c>
      <c r="F13" s="25">
        <v>80</v>
      </c>
      <c r="H13" s="25">
        <v>162</v>
      </c>
      <c r="I13" s="25">
        <v>86</v>
      </c>
      <c r="K13" s="25">
        <v>155</v>
      </c>
      <c r="L13" s="25">
        <v>91</v>
      </c>
      <c r="N13" s="25">
        <v>186</v>
      </c>
      <c r="O13" s="25">
        <v>174</v>
      </c>
      <c r="P13" s="26"/>
      <c r="Q13" s="26"/>
      <c r="S13" s="25">
        <v>109</v>
      </c>
      <c r="T13" s="25">
        <v>54</v>
      </c>
      <c r="V13" s="26">
        <v>1</v>
      </c>
      <c r="W13" s="26">
        <v>3</v>
      </c>
      <c r="Y13" s="25">
        <v>113</v>
      </c>
      <c r="Z13" s="25">
        <v>61</v>
      </c>
      <c r="AB13" s="25">
        <v>268</v>
      </c>
      <c r="AC13" s="41"/>
      <c r="AD13" s="41"/>
      <c r="AE13" s="41"/>
      <c r="AF13" s="41">
        <f t="shared" si="0"/>
        <v>268</v>
      </c>
    </row>
    <row r="14" spans="1:32" x14ac:dyDescent="0.25">
      <c r="A14" t="s">
        <v>225</v>
      </c>
      <c r="C14" s="25">
        <v>113</v>
      </c>
      <c r="D14" s="25">
        <v>120</v>
      </c>
      <c r="E14" s="25">
        <v>127</v>
      </c>
      <c r="F14" s="25">
        <v>121</v>
      </c>
      <c r="H14" s="25">
        <v>107</v>
      </c>
      <c r="I14" s="25">
        <v>132</v>
      </c>
      <c r="K14" s="25">
        <v>112</v>
      </c>
      <c r="L14" s="25">
        <v>130</v>
      </c>
      <c r="N14" s="25">
        <v>165</v>
      </c>
      <c r="O14" s="25">
        <v>172</v>
      </c>
      <c r="P14" s="26"/>
      <c r="Q14" s="26"/>
      <c r="S14" s="25">
        <v>91</v>
      </c>
      <c r="T14" s="25">
        <v>61</v>
      </c>
      <c r="V14" s="26">
        <v>6</v>
      </c>
      <c r="W14" s="26">
        <v>1</v>
      </c>
      <c r="Y14" s="25">
        <v>150</v>
      </c>
      <c r="Z14" s="25">
        <v>71</v>
      </c>
      <c r="AB14" s="25">
        <v>250</v>
      </c>
      <c r="AC14" s="41"/>
      <c r="AD14" s="41"/>
      <c r="AE14" s="41"/>
      <c r="AF14" s="41">
        <f t="shared" si="0"/>
        <v>250</v>
      </c>
    </row>
    <row r="15" spans="1:32" ht="15.75" thickBot="1" x14ac:dyDescent="0.3"/>
    <row r="16" spans="1:32" ht="15.75" thickBot="1" x14ac:dyDescent="0.3">
      <c r="A16" s="43" t="s">
        <v>65</v>
      </c>
      <c r="B16" s="24"/>
      <c r="C16" s="28">
        <f>+SUM(C11:C14)</f>
        <v>622</v>
      </c>
      <c r="D16" s="28">
        <f>+SUM(D11:D14)</f>
        <v>657</v>
      </c>
      <c r="E16" s="28">
        <f>+SUM(E11:E14)</f>
        <v>651</v>
      </c>
      <c r="F16" s="28">
        <f>+SUM(F11:F14)</f>
        <v>611</v>
      </c>
      <c r="H16" s="28">
        <f>+SUM(H11:H14)</f>
        <v>564</v>
      </c>
      <c r="I16" s="28">
        <f>+SUM(I11:I14)</f>
        <v>689</v>
      </c>
      <c r="K16" s="28">
        <f>+SUM(K11:K14)</f>
        <v>565</v>
      </c>
      <c r="L16" s="28">
        <f>+SUM(L11:L14)</f>
        <v>691</v>
      </c>
      <c r="N16" s="28">
        <f>+SUM(N11:N14)</f>
        <v>794</v>
      </c>
      <c r="O16" s="28">
        <f>+SUM(O11:O14)</f>
        <v>775</v>
      </c>
      <c r="P16" s="28">
        <f>+SUM(P11:P14)</f>
        <v>0</v>
      </c>
      <c r="Q16" s="28">
        <f>+SUM(Q11:Q14)</f>
        <v>0</v>
      </c>
      <c r="S16" s="28">
        <f>+SUM(S11:S14)</f>
        <v>568</v>
      </c>
      <c r="T16" s="28">
        <f>+SUM(T11:T14)</f>
        <v>308</v>
      </c>
      <c r="V16" s="28">
        <f>+SUM(V11:V14)</f>
        <v>29</v>
      </c>
      <c r="W16" s="28">
        <f>+SUM(W11:W14)</f>
        <v>25</v>
      </c>
      <c r="Y16" s="28">
        <f>+SUM(Y11:Y14)</f>
        <v>725</v>
      </c>
      <c r="Z16" s="28">
        <f>+SUM(Z11:Z14)</f>
        <v>375</v>
      </c>
      <c r="AB16" s="28">
        <f t="shared" ref="AB16:AF16" si="1">+SUM(AB11:AB14)</f>
        <v>1324</v>
      </c>
      <c r="AC16" s="28">
        <f t="shared" si="1"/>
        <v>202</v>
      </c>
      <c r="AD16" s="28">
        <f t="shared" si="1"/>
        <v>28</v>
      </c>
      <c r="AE16" s="28">
        <f t="shared" si="1"/>
        <v>1</v>
      </c>
      <c r="AF16" s="28">
        <f t="shared" si="1"/>
        <v>1555</v>
      </c>
    </row>
    <row r="17" spans="1:26" x14ac:dyDescent="0.25">
      <c r="A17" s="44" t="s">
        <v>66</v>
      </c>
      <c r="B17" s="24"/>
      <c r="C17" s="72">
        <v>130</v>
      </c>
      <c r="D17" s="72">
        <v>131</v>
      </c>
      <c r="E17" s="72">
        <v>70</v>
      </c>
      <c r="F17" s="72">
        <v>66</v>
      </c>
      <c r="G17" s="114"/>
      <c r="H17" s="72">
        <v>116</v>
      </c>
      <c r="I17" s="72">
        <v>80</v>
      </c>
      <c r="J17" s="114"/>
      <c r="K17" s="72">
        <v>112</v>
      </c>
      <c r="L17" s="72">
        <v>85</v>
      </c>
      <c r="M17" s="114"/>
      <c r="N17" s="72">
        <v>138</v>
      </c>
      <c r="O17" s="72">
        <v>134</v>
      </c>
      <c r="P17" s="72"/>
      <c r="Q17" s="72"/>
      <c r="R17" s="114" t="s">
        <v>590</v>
      </c>
      <c r="S17" s="72">
        <v>89</v>
      </c>
      <c r="T17" s="72">
        <v>52</v>
      </c>
      <c r="U17" s="114"/>
      <c r="V17" s="72">
        <v>5</v>
      </c>
      <c r="W17" s="72">
        <v>0</v>
      </c>
      <c r="X17" s="114"/>
      <c r="Y17" s="72">
        <v>144</v>
      </c>
      <c r="Z17" s="72">
        <v>35</v>
      </c>
    </row>
    <row r="18" spans="1:26" x14ac:dyDescent="0.25">
      <c r="A18" s="45" t="s">
        <v>67</v>
      </c>
      <c r="B18" s="24"/>
      <c r="C18" s="73">
        <v>17</v>
      </c>
      <c r="D18" s="73">
        <v>17</v>
      </c>
      <c r="E18" s="73">
        <v>10</v>
      </c>
      <c r="F18" s="73">
        <v>9</v>
      </c>
      <c r="G18" s="114"/>
      <c r="H18" s="73">
        <v>12</v>
      </c>
      <c r="I18" s="73">
        <v>12</v>
      </c>
      <c r="J18" s="114"/>
      <c r="K18" s="73">
        <v>12</v>
      </c>
      <c r="L18" s="73">
        <v>14</v>
      </c>
      <c r="M18" s="114"/>
      <c r="N18" s="73">
        <v>21</v>
      </c>
      <c r="O18" s="73">
        <v>20</v>
      </c>
      <c r="P18" s="73"/>
      <c r="Q18" s="73"/>
      <c r="R18" s="114"/>
      <c r="S18" s="73">
        <v>8</v>
      </c>
      <c r="T18" s="73">
        <v>5</v>
      </c>
      <c r="U18" s="114"/>
      <c r="V18" s="73">
        <v>4</v>
      </c>
      <c r="W18" s="73">
        <v>1</v>
      </c>
      <c r="X18" s="114"/>
      <c r="Y18" s="73">
        <v>13</v>
      </c>
      <c r="Z18" s="73">
        <v>8</v>
      </c>
    </row>
    <row r="19" spans="1:26" ht="15.75" thickBot="1" x14ac:dyDescent="0.3">
      <c r="A19" s="46" t="s">
        <v>68</v>
      </c>
      <c r="B19" s="24"/>
      <c r="C19" s="74">
        <f>+'[2]Buena Vista Twp'!C$13</f>
        <v>0</v>
      </c>
      <c r="D19" s="74">
        <f>+'[2]Buena Vista Twp'!D$13</f>
        <v>0</v>
      </c>
      <c r="E19" s="74">
        <f>+'[2]Buena Vista Twp'!E$13</f>
        <v>0</v>
      </c>
      <c r="F19" s="74">
        <f>+'[2]Buena Vista Twp'!F$13</f>
        <v>1</v>
      </c>
      <c r="G19" s="114"/>
      <c r="H19" s="74">
        <f>+'[2]Buena Vista Twp'!H$13</f>
        <v>0</v>
      </c>
      <c r="I19" s="74">
        <f>+'[2]Buena Vista Twp'!I$13</f>
        <v>1</v>
      </c>
      <c r="J19" s="114"/>
      <c r="K19" s="74">
        <f>+'[2]Buena Vista Twp'!K$13</f>
        <v>0</v>
      </c>
      <c r="L19" s="74">
        <f>+'[2]Buena Vista Twp'!L$13</f>
        <v>1</v>
      </c>
      <c r="M19" s="114"/>
      <c r="N19" s="74">
        <f>+'[2]Buena Vista Twp'!N$13</f>
        <v>0</v>
      </c>
      <c r="O19" s="74">
        <f>+'[2]Buena Vista Twp'!O$13</f>
        <v>0</v>
      </c>
      <c r="P19" s="74"/>
      <c r="Q19" s="74"/>
      <c r="R19" s="114"/>
      <c r="S19" s="74">
        <f>+'[2]Buena Vista Twp'!S$13</f>
        <v>0</v>
      </c>
      <c r="T19" s="74">
        <f>+'[2]Buena Vista Twp'!T$13</f>
        <v>0</v>
      </c>
      <c r="U19" s="114"/>
      <c r="V19" s="74">
        <f>+'[2]Buena Vista Twp'!V$13</f>
        <v>0</v>
      </c>
      <c r="W19" s="74">
        <f>+'[2]Buena Vista Twp'!W$13</f>
        <v>0</v>
      </c>
      <c r="X19" s="114"/>
      <c r="Y19" s="74">
        <f>+'[2]Buena Vista Twp'!Y$13</f>
        <v>1</v>
      </c>
      <c r="Z19" s="74">
        <f>+'[2]Buena Vista Twp'!Z$13</f>
        <v>0</v>
      </c>
    </row>
    <row r="20" spans="1:26" ht="15.75" thickBot="1" x14ac:dyDescent="0.3">
      <c r="A20" s="43" t="s">
        <v>69</v>
      </c>
      <c r="B20" s="24"/>
      <c r="C20" s="28">
        <f>+SUM(C16:C19)</f>
        <v>769</v>
      </c>
      <c r="D20" s="28">
        <f>+SUM(D16:D19)</f>
        <v>805</v>
      </c>
      <c r="E20" s="28">
        <f>+SUM(E16:E19)</f>
        <v>731</v>
      </c>
      <c r="F20" s="28">
        <f>+SUM(F16:F19)</f>
        <v>687</v>
      </c>
      <c r="H20" s="28">
        <f>+SUM(H16:H19)</f>
        <v>692</v>
      </c>
      <c r="I20" s="28">
        <f>+SUM(I16:I19)</f>
        <v>782</v>
      </c>
      <c r="K20" s="28">
        <f>+SUM(K16:K19)</f>
        <v>689</v>
      </c>
      <c r="L20" s="28">
        <f>+SUM(L16:L19)</f>
        <v>791</v>
      </c>
      <c r="N20" s="28">
        <f>+SUM(N16:N19)</f>
        <v>953</v>
      </c>
      <c r="O20" s="28">
        <f>+SUM(O16:O19)</f>
        <v>929</v>
      </c>
      <c r="P20" s="28">
        <f>+SUM(P16:P19)</f>
        <v>0</v>
      </c>
      <c r="Q20" s="28">
        <f>+SUM(Q16:Q19)</f>
        <v>0</v>
      </c>
      <c r="S20" s="28">
        <f>+SUM(S16:S19)</f>
        <v>665</v>
      </c>
      <c r="T20" s="28">
        <f>+SUM(T16:T19)</f>
        <v>365</v>
      </c>
      <c r="V20" s="28">
        <f>+SUM(V16:V19)</f>
        <v>38</v>
      </c>
      <c r="W20" s="28">
        <f>+SUM(W16:W19)</f>
        <v>26</v>
      </c>
      <c r="Y20" s="28">
        <f>+SUM(Y16:Y19)</f>
        <v>883</v>
      </c>
      <c r="Z20" s="28">
        <f>+SUM(Z16:Z19)</f>
        <v>418</v>
      </c>
    </row>
  </sheetData>
  <mergeCells count="11">
    <mergeCell ref="V2:W2"/>
    <mergeCell ref="V3:W3"/>
    <mergeCell ref="V4:W4"/>
    <mergeCell ref="Y4:Z4"/>
    <mergeCell ref="C3:F3"/>
    <mergeCell ref="C4:F4"/>
    <mergeCell ref="H4:I4"/>
    <mergeCell ref="K4:L4"/>
    <mergeCell ref="N4:Q4"/>
    <mergeCell ref="S3:T3"/>
    <mergeCell ref="S4:T4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6"/>
  <sheetViews>
    <sheetView zoomScale="75" zoomScaleNormal="75" workbookViewId="0">
      <selection activeCell="F14" sqref="F14"/>
    </sheetView>
  </sheetViews>
  <sheetFormatPr defaultRowHeight="15" x14ac:dyDescent="0.25"/>
  <cols>
    <col min="1" max="1" width="13.42578125" customWidth="1"/>
    <col min="2" max="2" width="1.7109375" customWidth="1"/>
    <col min="3" max="4" width="13.42578125" customWidth="1"/>
    <col min="5" max="5" width="1.7109375" customWidth="1"/>
    <col min="6" max="9" width="13.42578125" customWidth="1"/>
    <col min="10" max="10" width="1.7109375" customWidth="1"/>
    <col min="11" max="12" width="13.42578125" customWidth="1"/>
    <col min="13" max="13" width="1.7109375" customWidth="1"/>
    <col min="14" max="15" width="13.42578125" customWidth="1"/>
    <col min="16" max="16" width="1.7109375" customWidth="1"/>
    <col min="17" max="18" width="13.42578125" customWidth="1"/>
    <col min="19" max="19" width="1.7109375" style="56" customWidth="1"/>
    <col min="20" max="21" width="12.140625" customWidth="1"/>
    <col min="22" max="22" width="1.7109375" customWidth="1"/>
    <col min="23" max="47" width="13.42578125" customWidth="1"/>
  </cols>
  <sheetData>
    <row r="2" spans="1:27" x14ac:dyDescent="0.25">
      <c r="C2" s="124" t="s">
        <v>18</v>
      </c>
      <c r="D2" s="124"/>
      <c r="E2" s="1"/>
      <c r="F2" s="124" t="s">
        <v>17</v>
      </c>
      <c r="G2" s="124"/>
      <c r="H2" s="124"/>
      <c r="I2" s="124"/>
    </row>
    <row r="3" spans="1:27" ht="15.75" thickBot="1" x14ac:dyDescent="0.3">
      <c r="C3" s="124" t="s">
        <v>4</v>
      </c>
      <c r="D3" s="124"/>
      <c r="E3" s="1"/>
      <c r="F3" s="124" t="s">
        <v>4</v>
      </c>
      <c r="G3" s="124"/>
      <c r="H3" s="124"/>
      <c r="I3" s="124"/>
      <c r="K3" s="124" t="s">
        <v>82</v>
      </c>
      <c r="L3" s="124"/>
      <c r="M3" s="12"/>
      <c r="N3" s="124" t="s">
        <v>87</v>
      </c>
      <c r="O3" s="124"/>
      <c r="Q3" s="124" t="s">
        <v>117</v>
      </c>
      <c r="R3" s="124"/>
      <c r="S3" s="10"/>
      <c r="T3" s="124" t="s">
        <v>98</v>
      </c>
      <c r="U3" s="124"/>
    </row>
    <row r="4" spans="1:27" x14ac:dyDescent="0.25">
      <c r="C4" s="57"/>
      <c r="D4" s="59"/>
      <c r="F4" s="57"/>
      <c r="G4" s="58"/>
      <c r="H4" s="58"/>
      <c r="I4" s="59"/>
      <c r="K4" s="60"/>
      <c r="L4" s="62"/>
      <c r="M4" s="55"/>
      <c r="N4" s="60"/>
      <c r="O4" s="62"/>
      <c r="Q4" s="57"/>
      <c r="R4" s="59"/>
      <c r="T4" s="60"/>
      <c r="U4" s="62"/>
      <c r="W4" s="91"/>
      <c r="X4" s="92"/>
      <c r="Y4" s="92"/>
      <c r="Z4" s="92"/>
      <c r="AA4" s="93"/>
    </row>
    <row r="5" spans="1:27" s="1" customFormat="1" x14ac:dyDescent="0.25">
      <c r="C5" s="13" t="str">
        <f>+'Lead Sheet'!C6</f>
        <v>Bob</v>
      </c>
      <c r="D5" s="14" t="str">
        <f>+'Lead Sheet'!D6</f>
        <v xml:space="preserve">Mike </v>
      </c>
      <c r="F5" s="13" t="str">
        <f>+'Lead Sheet'!F6</f>
        <v xml:space="preserve"> R. Bruce </v>
      </c>
      <c r="G5" s="11" t="str">
        <f>+'Lead Sheet'!G6</f>
        <v xml:space="preserve"> Matthew W. </v>
      </c>
      <c r="H5" s="11" t="str">
        <f>+'Lead Sheet'!H6</f>
        <v xml:space="preserve">Erik </v>
      </c>
      <c r="I5" s="14" t="str">
        <f>+'Lead Sheet'!I6</f>
        <v xml:space="preserve"> Antwan </v>
      </c>
      <c r="K5" s="35" t="str">
        <f>+'Lead Sheet'!AA6</f>
        <v xml:space="preserve">Susan M. </v>
      </c>
      <c r="L5" s="36" t="str">
        <f>+'Lead Sheet'!AB6</f>
        <v xml:space="preserve">Dennis </v>
      </c>
      <c r="M5" s="34"/>
      <c r="N5" s="35" t="str">
        <f>+'Lead Sheet'!AD6</f>
        <v xml:space="preserve">Nick </v>
      </c>
      <c r="O5" s="36" t="str">
        <f>+'Lead Sheet'!AE6</f>
        <v xml:space="preserve">Amy </v>
      </c>
      <c r="Q5" s="13" t="s">
        <v>237</v>
      </c>
      <c r="R5" s="14" t="s">
        <v>239</v>
      </c>
      <c r="S5" s="11"/>
      <c r="T5" s="35"/>
      <c r="U5" s="36"/>
      <c r="W5" s="95" t="s">
        <v>65</v>
      </c>
      <c r="X5" s="96" t="s">
        <v>65</v>
      </c>
      <c r="Y5" s="96" t="s">
        <v>65</v>
      </c>
      <c r="Z5" s="96" t="s">
        <v>65</v>
      </c>
      <c r="AA5" s="97" t="s">
        <v>65</v>
      </c>
    </row>
    <row r="6" spans="1:27" s="1" customFormat="1" x14ac:dyDescent="0.25">
      <c r="C6" s="13" t="str">
        <f>+'Lead Sheet'!C7</f>
        <v>Andrzejczak</v>
      </c>
      <c r="D6" s="14" t="str">
        <f>+'Lead Sheet'!D7</f>
        <v>Testa</v>
      </c>
      <c r="F6" s="13" t="str">
        <f>+'Lead Sheet'!F7</f>
        <v>Land</v>
      </c>
      <c r="G6" s="11" t="str">
        <f>+'Lead Sheet'!G7</f>
        <v>Milam</v>
      </c>
      <c r="H6" s="11" t="str">
        <f>+'Lead Sheet'!H7</f>
        <v>Simonsen</v>
      </c>
      <c r="I6" s="14" t="str">
        <f>+'Lead Sheet'!I7</f>
        <v>McClellan</v>
      </c>
      <c r="K6" s="35" t="str">
        <f>+'Lead Sheet'!AA7</f>
        <v>Korngut</v>
      </c>
      <c r="L6" s="36" t="str">
        <f>+'Lead Sheet'!AB7</f>
        <v>Levinson</v>
      </c>
      <c r="M6" s="34"/>
      <c r="N6" s="35" t="str">
        <f>+'Lead Sheet'!AD7</f>
        <v>Polito</v>
      </c>
      <c r="O6" s="36" t="str">
        <f>+'Lead Sheet'!AE7</f>
        <v>Gatto</v>
      </c>
      <c r="Q6" s="13" t="s">
        <v>236</v>
      </c>
      <c r="R6" s="14" t="s">
        <v>238</v>
      </c>
      <c r="S6" s="11"/>
      <c r="T6" s="35" t="str">
        <f>+'Lead Sheet'!$AM$7</f>
        <v>Yes</v>
      </c>
      <c r="U6" s="36" t="str">
        <f>+'Lead Sheet'!$AN$7</f>
        <v>No</v>
      </c>
      <c r="W6" s="95" t="s">
        <v>573</v>
      </c>
      <c r="X6" s="96" t="s">
        <v>574</v>
      </c>
      <c r="Y6" s="96" t="s">
        <v>575</v>
      </c>
      <c r="Z6" s="96" t="s">
        <v>594</v>
      </c>
      <c r="AA6" s="97" t="s">
        <v>576</v>
      </c>
    </row>
    <row r="7" spans="1:27" s="1" customFormat="1" x14ac:dyDescent="0.25">
      <c r="C7" s="13" t="str">
        <f>+'Lead Sheet'!C8</f>
        <v>Democratic</v>
      </c>
      <c r="D7" s="14" t="str">
        <f>+'Lead Sheet'!D8</f>
        <v>Republican</v>
      </c>
      <c r="F7" s="13" t="str">
        <f>+'Lead Sheet'!F8</f>
        <v>Democratic</v>
      </c>
      <c r="G7" s="11" t="str">
        <f>+'Lead Sheet'!G8</f>
        <v>Democratic</v>
      </c>
      <c r="H7" s="11" t="str">
        <f>+'Lead Sheet'!H8</f>
        <v>Republican</v>
      </c>
      <c r="I7" s="14" t="str">
        <f>+'Lead Sheet'!I8</f>
        <v>Republican</v>
      </c>
      <c r="K7" s="35" t="str">
        <f>+'Lead Sheet'!AA8</f>
        <v>Democratic</v>
      </c>
      <c r="L7" s="36" t="str">
        <f>+'Lead Sheet'!AB8</f>
        <v>Republican</v>
      </c>
      <c r="M7" s="34"/>
      <c r="N7" s="35" t="str">
        <f>+'Lead Sheet'!AD8</f>
        <v>Democratic</v>
      </c>
      <c r="O7" s="36" t="str">
        <f>+'Lead Sheet'!AE8</f>
        <v>Republican</v>
      </c>
      <c r="Q7" s="13" t="s">
        <v>19</v>
      </c>
      <c r="R7" s="14" t="s">
        <v>20</v>
      </c>
      <c r="S7" s="11"/>
      <c r="T7" s="35"/>
      <c r="U7" s="36"/>
      <c r="W7" s="95" t="s">
        <v>578</v>
      </c>
      <c r="X7" s="96" t="s">
        <v>579</v>
      </c>
      <c r="Y7" s="96" t="s">
        <v>578</v>
      </c>
      <c r="Z7" s="96" t="s">
        <v>578</v>
      </c>
      <c r="AA7" s="97" t="s">
        <v>578</v>
      </c>
    </row>
    <row r="8" spans="1:27" ht="15.75" thickBot="1" x14ac:dyDescent="0.3">
      <c r="C8" s="18"/>
      <c r="D8" s="21"/>
      <c r="F8" s="18"/>
      <c r="G8" s="19"/>
      <c r="H8" s="19"/>
      <c r="I8" s="21"/>
      <c r="K8" s="37"/>
      <c r="L8" s="39"/>
      <c r="M8" s="34"/>
      <c r="N8" s="37"/>
      <c r="O8" s="39"/>
      <c r="Q8" s="18"/>
      <c r="R8" s="21"/>
      <c r="T8" s="37"/>
      <c r="U8" s="39"/>
      <c r="W8" s="98"/>
      <c r="X8" s="99"/>
      <c r="Y8" s="99"/>
      <c r="Z8" s="99"/>
      <c r="AA8" s="100"/>
    </row>
    <row r="9" spans="1:27" ht="5.0999999999999996" customHeight="1" x14ac:dyDescent="0.25">
      <c r="W9" s="30"/>
      <c r="X9" s="30"/>
      <c r="Y9" s="30"/>
      <c r="Z9" s="30"/>
      <c r="AA9" s="30"/>
    </row>
    <row r="10" spans="1:27" x14ac:dyDescent="0.25">
      <c r="A10" t="s">
        <v>0</v>
      </c>
      <c r="C10" s="25">
        <v>50</v>
      </c>
      <c r="D10" s="25">
        <v>94</v>
      </c>
      <c r="F10" s="25">
        <v>42</v>
      </c>
      <c r="G10" s="25">
        <v>40</v>
      </c>
      <c r="H10" s="25">
        <v>100</v>
      </c>
      <c r="I10" s="25">
        <v>102</v>
      </c>
      <c r="K10" s="25">
        <v>32</v>
      </c>
      <c r="L10" s="25">
        <v>109</v>
      </c>
      <c r="M10" s="1"/>
      <c r="N10" s="25">
        <v>32</v>
      </c>
      <c r="O10" s="25">
        <v>106</v>
      </c>
      <c r="Q10" s="25">
        <v>25</v>
      </c>
      <c r="R10" s="76">
        <v>118</v>
      </c>
      <c r="S10" s="2"/>
      <c r="T10" s="25">
        <v>85</v>
      </c>
      <c r="U10" s="25">
        <v>48</v>
      </c>
      <c r="W10" s="41">
        <v>149</v>
      </c>
      <c r="X10" s="41">
        <v>24</v>
      </c>
      <c r="Y10" s="41">
        <v>3</v>
      </c>
      <c r="Z10" s="41">
        <v>0</v>
      </c>
      <c r="AA10" s="41">
        <f>+SUM(W10:Z10)</f>
        <v>176</v>
      </c>
    </row>
    <row r="11" spans="1:27" ht="15.75" thickBot="1" x14ac:dyDescent="0.3"/>
    <row r="12" spans="1:27" ht="15.75" thickBot="1" x14ac:dyDescent="0.3">
      <c r="A12" s="43" t="s">
        <v>65</v>
      </c>
      <c r="B12" s="24"/>
      <c r="C12" s="28">
        <f>+C10</f>
        <v>50</v>
      </c>
      <c r="D12" s="28">
        <f>+D10</f>
        <v>94</v>
      </c>
      <c r="F12" s="28">
        <f>+F10</f>
        <v>42</v>
      </c>
      <c r="G12" s="28">
        <f>+G10</f>
        <v>40</v>
      </c>
      <c r="H12" s="28">
        <f>+H10</f>
        <v>100</v>
      </c>
      <c r="I12" s="28">
        <f>+I10</f>
        <v>102</v>
      </c>
      <c r="K12" s="28">
        <f>+K10</f>
        <v>32</v>
      </c>
      <c r="L12" s="28">
        <f>+L10</f>
        <v>109</v>
      </c>
      <c r="N12" s="28">
        <f>+N10</f>
        <v>32</v>
      </c>
      <c r="O12" s="28">
        <f>+O10</f>
        <v>106</v>
      </c>
      <c r="Q12" s="77">
        <f>+Q10</f>
        <v>25</v>
      </c>
      <c r="R12" s="28">
        <f>+R10</f>
        <v>118</v>
      </c>
      <c r="S12" s="69"/>
      <c r="T12" s="28">
        <f>+T10</f>
        <v>85</v>
      </c>
      <c r="U12" s="78">
        <f>+U10</f>
        <v>48</v>
      </c>
      <c r="W12" s="28">
        <f t="shared" ref="W12:AA12" si="0">+W10</f>
        <v>149</v>
      </c>
      <c r="X12" s="28">
        <f t="shared" si="0"/>
        <v>24</v>
      </c>
      <c r="Y12" s="28">
        <f t="shared" si="0"/>
        <v>3</v>
      </c>
      <c r="Z12" s="28">
        <f t="shared" si="0"/>
        <v>0</v>
      </c>
      <c r="AA12" s="28">
        <f t="shared" si="0"/>
        <v>176</v>
      </c>
    </row>
    <row r="13" spans="1:27" x14ac:dyDescent="0.25">
      <c r="A13" s="44" t="s">
        <v>66</v>
      </c>
      <c r="B13" s="24"/>
      <c r="C13" s="72">
        <v>12</v>
      </c>
      <c r="D13" s="72">
        <v>11</v>
      </c>
      <c r="E13" s="114"/>
      <c r="F13" s="72">
        <v>12</v>
      </c>
      <c r="G13" s="72">
        <v>12</v>
      </c>
      <c r="H13" s="72">
        <v>11</v>
      </c>
      <c r="I13" s="72">
        <v>12</v>
      </c>
      <c r="J13" s="114"/>
      <c r="K13" s="72">
        <v>7</v>
      </c>
      <c r="L13" s="72">
        <v>16</v>
      </c>
      <c r="M13" s="114"/>
      <c r="N13" s="72">
        <v>10</v>
      </c>
      <c r="O13" s="72">
        <v>13</v>
      </c>
      <c r="P13" s="114"/>
      <c r="Q13" s="116">
        <v>6</v>
      </c>
      <c r="R13" s="72">
        <v>17</v>
      </c>
      <c r="S13" s="113"/>
      <c r="T13" s="72">
        <v>20</v>
      </c>
      <c r="U13" s="117">
        <v>2</v>
      </c>
    </row>
    <row r="14" spans="1:27" x14ac:dyDescent="0.25">
      <c r="A14" s="45" t="s">
        <v>67</v>
      </c>
      <c r="B14" s="24"/>
      <c r="C14" s="73">
        <v>0</v>
      </c>
      <c r="D14" s="73">
        <v>2</v>
      </c>
      <c r="E14" s="114"/>
      <c r="F14" s="73">
        <v>1</v>
      </c>
      <c r="G14" s="73">
        <v>1</v>
      </c>
      <c r="H14" s="73">
        <v>2</v>
      </c>
      <c r="I14" s="73">
        <v>2</v>
      </c>
      <c r="J14" s="114"/>
      <c r="K14" s="73">
        <v>1</v>
      </c>
      <c r="L14" s="73">
        <v>2</v>
      </c>
      <c r="M14" s="114"/>
      <c r="N14" s="73">
        <v>1</v>
      </c>
      <c r="O14" s="73">
        <v>2</v>
      </c>
      <c r="P14" s="114"/>
      <c r="Q14" s="118">
        <v>1</v>
      </c>
      <c r="R14" s="73">
        <v>2</v>
      </c>
      <c r="S14" s="113"/>
      <c r="T14" s="73">
        <v>1</v>
      </c>
      <c r="U14" s="119">
        <v>2</v>
      </c>
    </row>
    <row r="15" spans="1:27" ht="15.75" thickBot="1" x14ac:dyDescent="0.3">
      <c r="A15" s="46" t="s">
        <v>68</v>
      </c>
      <c r="B15" s="24"/>
      <c r="C15" s="74">
        <v>0</v>
      </c>
      <c r="D15" s="74">
        <v>0</v>
      </c>
      <c r="E15" s="114"/>
      <c r="F15" s="74">
        <v>0</v>
      </c>
      <c r="G15" s="74">
        <v>0</v>
      </c>
      <c r="H15" s="74">
        <v>0</v>
      </c>
      <c r="I15" s="74">
        <v>0</v>
      </c>
      <c r="J15" s="114"/>
      <c r="K15" s="74">
        <v>0</v>
      </c>
      <c r="L15" s="74">
        <v>0</v>
      </c>
      <c r="M15" s="114"/>
      <c r="N15" s="74">
        <v>0</v>
      </c>
      <c r="O15" s="74">
        <v>0</v>
      </c>
      <c r="P15" s="114"/>
      <c r="Q15" s="74">
        <v>0</v>
      </c>
      <c r="R15" s="74">
        <v>0</v>
      </c>
      <c r="S15" s="113"/>
      <c r="T15" s="74">
        <v>0</v>
      </c>
      <c r="U15" s="74">
        <v>0</v>
      </c>
    </row>
    <row r="16" spans="1:27" ht="15.75" thickBot="1" x14ac:dyDescent="0.3">
      <c r="A16" s="43" t="s">
        <v>69</v>
      </c>
      <c r="B16" s="24"/>
      <c r="C16" s="28">
        <f>+SUM(C12:C15)</f>
        <v>62</v>
      </c>
      <c r="D16" s="28">
        <f>+SUM(D12:D15)</f>
        <v>107</v>
      </c>
      <c r="F16" s="28">
        <f>+SUM(F12:F15)</f>
        <v>55</v>
      </c>
      <c r="G16" s="28">
        <f>+SUM(G12:G15)</f>
        <v>53</v>
      </c>
      <c r="H16" s="28">
        <f>+SUM(H12:H15)</f>
        <v>113</v>
      </c>
      <c r="I16" s="28">
        <f>+SUM(I12:I15)</f>
        <v>116</v>
      </c>
      <c r="K16" s="28">
        <f>+SUM(K12:K15)</f>
        <v>40</v>
      </c>
      <c r="L16" s="28">
        <f>+SUM(L12:L15)</f>
        <v>127</v>
      </c>
      <c r="N16" s="28">
        <f>+SUM(N12:N15)</f>
        <v>43</v>
      </c>
      <c r="O16" s="28">
        <f>+SUM(O12:O15)</f>
        <v>121</v>
      </c>
      <c r="Q16" s="77">
        <f>+SUM(Q12:Q15)</f>
        <v>32</v>
      </c>
      <c r="R16" s="28">
        <f>+SUM(R12:R15)</f>
        <v>137</v>
      </c>
      <c r="S16" s="69"/>
      <c r="T16" s="28">
        <f>+SUM(T12:T15)</f>
        <v>106</v>
      </c>
      <c r="U16" s="78">
        <f>+SUM(U12:U15)</f>
        <v>52</v>
      </c>
    </row>
  </sheetData>
  <mergeCells count="8">
    <mergeCell ref="Q3:R3"/>
    <mergeCell ref="T3:U3"/>
    <mergeCell ref="C2:D2"/>
    <mergeCell ref="F2:I2"/>
    <mergeCell ref="C3:D3"/>
    <mergeCell ref="F3:I3"/>
    <mergeCell ref="K3:L3"/>
    <mergeCell ref="N3:O3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21"/>
  <sheetViews>
    <sheetView zoomScale="75" zoomScaleNormal="75" workbookViewId="0">
      <selection activeCell="F14" sqref="F14"/>
    </sheetView>
  </sheetViews>
  <sheetFormatPr defaultRowHeight="15" x14ac:dyDescent="0.25"/>
  <cols>
    <col min="1" max="1" width="24.42578125" bestFit="1" customWidth="1"/>
    <col min="2" max="2" width="1.7109375" customWidth="1"/>
    <col min="3" max="6" width="13.42578125" customWidth="1"/>
    <col min="7" max="7" width="1.7109375" customWidth="1"/>
    <col min="8" max="9" width="12.140625" customWidth="1"/>
    <col min="10" max="10" width="1.7109375" customWidth="1"/>
    <col min="11" max="12" width="12.140625" customWidth="1"/>
    <col min="13" max="13" width="1.7109375" customWidth="1"/>
    <col min="14" max="19" width="13.42578125" customWidth="1"/>
    <col min="20" max="20" width="1.7109375" customWidth="1"/>
    <col min="21" max="24" width="13.42578125" customWidth="1"/>
    <col min="25" max="25" width="1.7109375" customWidth="1"/>
    <col min="26" max="27" width="12.140625" customWidth="1"/>
    <col min="28" max="28" width="1.7109375" customWidth="1"/>
    <col min="29" max="44" width="13.42578125" customWidth="1"/>
  </cols>
  <sheetData>
    <row r="2" spans="1:33" x14ac:dyDescent="0.25">
      <c r="C2" s="124" t="s">
        <v>17</v>
      </c>
      <c r="D2" s="124"/>
      <c r="E2" s="124"/>
      <c r="F2" s="124"/>
      <c r="G2" s="12"/>
      <c r="H2" s="12"/>
      <c r="I2" s="12"/>
      <c r="J2" s="12"/>
      <c r="K2" s="12"/>
      <c r="L2" s="12"/>
      <c r="U2" s="124"/>
      <c r="V2" s="124"/>
      <c r="W2" s="124"/>
      <c r="X2" s="124"/>
    </row>
    <row r="3" spans="1:33" ht="15.75" thickBot="1" x14ac:dyDescent="0.3">
      <c r="C3" s="124" t="s">
        <v>29</v>
      </c>
      <c r="D3" s="124"/>
      <c r="E3" s="124"/>
      <c r="F3" s="124"/>
      <c r="G3" s="12"/>
      <c r="H3" s="124" t="s">
        <v>82</v>
      </c>
      <c r="I3" s="124"/>
      <c r="J3" s="12"/>
      <c r="K3" s="124" t="s">
        <v>87</v>
      </c>
      <c r="L3" s="124"/>
      <c r="N3" s="124" t="s">
        <v>246</v>
      </c>
      <c r="O3" s="124"/>
      <c r="P3" s="124"/>
      <c r="Q3" s="124"/>
      <c r="R3" s="124"/>
      <c r="S3" s="124"/>
      <c r="U3" s="124" t="s">
        <v>289</v>
      </c>
      <c r="V3" s="124"/>
      <c r="W3" s="124"/>
      <c r="X3" s="124"/>
      <c r="Z3" s="124" t="s">
        <v>98</v>
      </c>
      <c r="AA3" s="124"/>
    </row>
    <row r="4" spans="1:33" x14ac:dyDescent="0.25">
      <c r="C4" s="60"/>
      <c r="D4" s="61"/>
      <c r="E4" s="61"/>
      <c r="F4" s="62"/>
      <c r="G4" s="55"/>
      <c r="H4" s="60"/>
      <c r="I4" s="62"/>
      <c r="J4" s="55"/>
      <c r="K4" s="60"/>
      <c r="L4" s="62"/>
      <c r="N4" s="3"/>
      <c r="O4" s="7"/>
      <c r="P4" s="7"/>
      <c r="Q4" s="7"/>
      <c r="R4" s="7"/>
      <c r="S4" s="4"/>
      <c r="U4" s="3"/>
      <c r="V4" s="7"/>
      <c r="W4" s="7"/>
      <c r="X4" s="4"/>
      <c r="Z4" s="60"/>
      <c r="AA4" s="62"/>
      <c r="AC4" s="91"/>
      <c r="AD4" s="92"/>
      <c r="AE4" s="92"/>
      <c r="AF4" s="92"/>
      <c r="AG4" s="93"/>
    </row>
    <row r="5" spans="1:33" x14ac:dyDescent="0.25">
      <c r="C5" s="35" t="str">
        <f>+'Lead Sheet'!K6</f>
        <v xml:space="preserve">Vincent </v>
      </c>
      <c r="D5" s="34" t="str">
        <f>+'Lead Sheet'!L6</f>
        <v xml:space="preserve">John </v>
      </c>
      <c r="E5" s="34" t="str">
        <f>+'Lead Sheet'!M6</f>
        <v xml:space="preserve">Philip J. </v>
      </c>
      <c r="F5" s="36" t="str">
        <f>+'Lead Sheet'!N6</f>
        <v xml:space="preserve"> John W. </v>
      </c>
      <c r="G5" s="34"/>
      <c r="H5" s="35" t="str">
        <f>+'Lead Sheet'!AA6</f>
        <v xml:space="preserve">Susan M. </v>
      </c>
      <c r="I5" s="36" t="str">
        <f>+'Lead Sheet'!AB6</f>
        <v xml:space="preserve">Dennis </v>
      </c>
      <c r="J5" s="34"/>
      <c r="K5" s="35" t="str">
        <f>+'Lead Sheet'!AD6</f>
        <v xml:space="preserve">Nick </v>
      </c>
      <c r="L5" s="36" t="str">
        <f>+'Lead Sheet'!AE6</f>
        <v xml:space="preserve">Amy </v>
      </c>
      <c r="N5" s="13" t="s">
        <v>253</v>
      </c>
      <c r="O5" s="11" t="s">
        <v>254</v>
      </c>
      <c r="P5" s="11" t="s">
        <v>255</v>
      </c>
      <c r="Q5" s="11" t="s">
        <v>256</v>
      </c>
      <c r="R5" s="11" t="s">
        <v>257</v>
      </c>
      <c r="S5" s="14" t="s">
        <v>258</v>
      </c>
      <c r="U5" s="80" t="s">
        <v>263</v>
      </c>
      <c r="V5" s="11" t="s">
        <v>264</v>
      </c>
      <c r="W5" s="79" t="s">
        <v>265</v>
      </c>
      <c r="X5" s="14" t="s">
        <v>266</v>
      </c>
      <c r="Z5" s="35"/>
      <c r="AA5" s="36"/>
      <c r="AC5" s="95" t="s">
        <v>65</v>
      </c>
      <c r="AD5" s="96" t="s">
        <v>65</v>
      </c>
      <c r="AE5" s="96" t="s">
        <v>65</v>
      </c>
      <c r="AF5" s="96" t="s">
        <v>65</v>
      </c>
      <c r="AG5" s="97" t="s">
        <v>65</v>
      </c>
    </row>
    <row r="6" spans="1:33" x14ac:dyDescent="0.25">
      <c r="C6" s="35" t="str">
        <f>+'Lead Sheet'!K7</f>
        <v>Mazzeo</v>
      </c>
      <c r="D6" s="34" t="str">
        <f>+'Lead Sheet'!L7</f>
        <v>Armato</v>
      </c>
      <c r="E6" s="34" t="str">
        <f>+'Lead Sheet'!M7</f>
        <v>Guenther</v>
      </c>
      <c r="F6" s="36" t="str">
        <f>+'Lead Sheet'!N7</f>
        <v>Risley Jr.</v>
      </c>
      <c r="G6" s="34"/>
      <c r="H6" s="35" t="str">
        <f>+'Lead Sheet'!AA7</f>
        <v>Korngut</v>
      </c>
      <c r="I6" s="36" t="str">
        <f>+'Lead Sheet'!AB7</f>
        <v>Levinson</v>
      </c>
      <c r="J6" s="34"/>
      <c r="K6" s="35" t="str">
        <f>+'Lead Sheet'!AD7</f>
        <v>Polito</v>
      </c>
      <c r="L6" s="36" t="str">
        <f>+'Lead Sheet'!AE7</f>
        <v>Gatto</v>
      </c>
      <c r="N6" s="13" t="s">
        <v>247</v>
      </c>
      <c r="O6" s="11" t="s">
        <v>248</v>
      </c>
      <c r="P6" s="11" t="s">
        <v>249</v>
      </c>
      <c r="Q6" s="11" t="s">
        <v>250</v>
      </c>
      <c r="R6" s="11" t="s">
        <v>251</v>
      </c>
      <c r="S6" s="14" t="s">
        <v>252</v>
      </c>
      <c r="U6" s="13" t="s">
        <v>259</v>
      </c>
      <c r="V6" s="11" t="s">
        <v>260</v>
      </c>
      <c r="W6" s="11" t="s">
        <v>261</v>
      </c>
      <c r="X6" s="14" t="s">
        <v>262</v>
      </c>
      <c r="Z6" s="35" t="str">
        <f>+'Lead Sheet'!$AM$7</f>
        <v>Yes</v>
      </c>
      <c r="AA6" s="36" t="str">
        <f>+'Lead Sheet'!$AN$7</f>
        <v>No</v>
      </c>
      <c r="AC6" s="95" t="s">
        <v>573</v>
      </c>
      <c r="AD6" s="96" t="s">
        <v>574</v>
      </c>
      <c r="AE6" s="96" t="s">
        <v>575</v>
      </c>
      <c r="AF6" s="96" t="s">
        <v>594</v>
      </c>
      <c r="AG6" s="97" t="s">
        <v>576</v>
      </c>
    </row>
    <row r="7" spans="1:33" x14ac:dyDescent="0.25">
      <c r="C7" s="35" t="str">
        <f>+'Lead Sheet'!K8</f>
        <v>Democratic</v>
      </c>
      <c r="D7" s="34" t="str">
        <f>+'Lead Sheet'!L8</f>
        <v>Democratic</v>
      </c>
      <c r="E7" s="34" t="str">
        <f>+'Lead Sheet'!M8</f>
        <v>Republican</v>
      </c>
      <c r="F7" s="36" t="str">
        <f>+'Lead Sheet'!N8</f>
        <v>Republican</v>
      </c>
      <c r="G7" s="34"/>
      <c r="H7" s="35" t="str">
        <f>+'Lead Sheet'!AA8</f>
        <v>Democratic</v>
      </c>
      <c r="I7" s="36" t="str">
        <f>+'Lead Sheet'!AB8</f>
        <v>Republican</v>
      </c>
      <c r="J7" s="34"/>
      <c r="K7" s="35" t="str">
        <f>+'Lead Sheet'!AD8</f>
        <v>Democratic</v>
      </c>
      <c r="L7" s="36" t="str">
        <f>+'Lead Sheet'!AE8</f>
        <v>Republican</v>
      </c>
      <c r="N7" s="13" t="s">
        <v>19</v>
      </c>
      <c r="O7" s="11" t="s">
        <v>19</v>
      </c>
      <c r="P7" s="11" t="s">
        <v>19</v>
      </c>
      <c r="Q7" s="11" t="s">
        <v>20</v>
      </c>
      <c r="R7" s="11" t="s">
        <v>20</v>
      </c>
      <c r="S7" s="14" t="s">
        <v>20</v>
      </c>
      <c r="U7" s="13"/>
      <c r="V7" s="11"/>
      <c r="W7" s="11"/>
      <c r="X7" s="14"/>
      <c r="Z7" s="35"/>
      <c r="AA7" s="36"/>
      <c r="AC7" s="95" t="s">
        <v>578</v>
      </c>
      <c r="AD7" s="96" t="s">
        <v>579</v>
      </c>
      <c r="AE7" s="96" t="s">
        <v>578</v>
      </c>
      <c r="AF7" s="96" t="s">
        <v>578</v>
      </c>
      <c r="AG7" s="97" t="s">
        <v>578</v>
      </c>
    </row>
    <row r="8" spans="1:33" ht="15.75" thickBot="1" x14ac:dyDescent="0.3">
      <c r="C8" s="37"/>
      <c r="D8" s="38"/>
      <c r="E8" s="38"/>
      <c r="F8" s="39"/>
      <c r="G8" s="34"/>
      <c r="H8" s="37"/>
      <c r="I8" s="39"/>
      <c r="J8" s="34"/>
      <c r="K8" s="37"/>
      <c r="L8" s="39"/>
      <c r="N8" s="5"/>
      <c r="O8" s="8"/>
      <c r="P8" s="8"/>
      <c r="Q8" s="8"/>
      <c r="R8" s="8"/>
      <c r="S8" s="6"/>
      <c r="U8" s="5"/>
      <c r="V8" s="8"/>
      <c r="W8" s="8"/>
      <c r="X8" s="6"/>
      <c r="Z8" s="37"/>
      <c r="AA8" s="39"/>
      <c r="AC8" s="98"/>
      <c r="AD8" s="99"/>
      <c r="AE8" s="99"/>
      <c r="AF8" s="99"/>
      <c r="AG8" s="100"/>
    </row>
    <row r="9" spans="1:33" ht="5.0999999999999996" customHeight="1" x14ac:dyDescent="0.25">
      <c r="AC9" s="30"/>
      <c r="AD9" s="30"/>
      <c r="AE9" s="30"/>
      <c r="AF9" s="30"/>
      <c r="AG9" s="30"/>
    </row>
    <row r="10" spans="1:33" x14ac:dyDescent="0.25">
      <c r="A10" t="s">
        <v>240</v>
      </c>
      <c r="C10" s="25">
        <v>36</v>
      </c>
      <c r="D10" s="25">
        <v>35</v>
      </c>
      <c r="E10" s="25">
        <v>28</v>
      </c>
      <c r="F10" s="25">
        <v>29</v>
      </c>
      <c r="H10" s="25">
        <v>33</v>
      </c>
      <c r="I10" s="25">
        <v>27</v>
      </c>
      <c r="K10" s="25">
        <v>33</v>
      </c>
      <c r="L10" s="25">
        <v>30</v>
      </c>
      <c r="N10" s="25">
        <v>32</v>
      </c>
      <c r="O10" s="25">
        <v>35</v>
      </c>
      <c r="P10" s="25">
        <v>37</v>
      </c>
      <c r="Q10" s="25">
        <v>28</v>
      </c>
      <c r="R10" s="25">
        <v>31</v>
      </c>
      <c r="S10" s="25">
        <v>31</v>
      </c>
      <c r="U10" s="25">
        <v>20</v>
      </c>
      <c r="V10" s="25">
        <v>30</v>
      </c>
      <c r="W10" s="25">
        <v>24</v>
      </c>
      <c r="X10" s="25">
        <v>18</v>
      </c>
      <c r="Z10" s="25">
        <v>35</v>
      </c>
      <c r="AA10" s="25">
        <v>10</v>
      </c>
      <c r="AC10" s="25">
        <v>69</v>
      </c>
      <c r="AD10" s="41">
        <v>127</v>
      </c>
      <c r="AE10" s="41">
        <v>21</v>
      </c>
      <c r="AF10" s="73">
        <f>+'[2]Egg Harbor City'!$AE$12</f>
        <v>3</v>
      </c>
      <c r="AG10" s="41">
        <f>+SUM(AC10:AF10)</f>
        <v>220</v>
      </c>
    </row>
    <row r="11" spans="1:33" x14ac:dyDescent="0.25">
      <c r="A11" t="s">
        <v>241</v>
      </c>
      <c r="C11" s="25">
        <v>44</v>
      </c>
      <c r="D11" s="25">
        <v>43</v>
      </c>
      <c r="E11" s="25">
        <v>61</v>
      </c>
      <c r="F11" s="25">
        <v>60</v>
      </c>
      <c r="H11" s="25">
        <v>41</v>
      </c>
      <c r="I11" s="25">
        <v>65</v>
      </c>
      <c r="K11" s="25">
        <v>40</v>
      </c>
      <c r="L11" s="25">
        <v>63</v>
      </c>
      <c r="N11" s="25">
        <v>35</v>
      </c>
      <c r="O11" s="25">
        <v>35</v>
      </c>
      <c r="P11" s="25">
        <v>37</v>
      </c>
      <c r="Q11" s="25">
        <v>67</v>
      </c>
      <c r="R11" s="25">
        <v>69</v>
      </c>
      <c r="S11" s="25">
        <v>71</v>
      </c>
      <c r="U11" s="25">
        <v>50</v>
      </c>
      <c r="V11" s="25">
        <v>44</v>
      </c>
      <c r="W11" s="25">
        <v>51</v>
      </c>
      <c r="X11" s="25">
        <v>26</v>
      </c>
      <c r="Z11" s="25">
        <v>55</v>
      </c>
      <c r="AA11" s="25">
        <v>32</v>
      </c>
      <c r="AC11" s="25">
        <v>108</v>
      </c>
      <c r="AD11" s="41"/>
      <c r="AE11" s="41"/>
      <c r="AF11" s="41"/>
      <c r="AG11" s="41">
        <f t="shared" ref="AG11:AG15" si="0">+SUM(AC11:AF11)</f>
        <v>108</v>
      </c>
    </row>
    <row r="12" spans="1:33" x14ac:dyDescent="0.25">
      <c r="A12" t="s">
        <v>242</v>
      </c>
      <c r="C12" s="25">
        <v>74</v>
      </c>
      <c r="D12" s="25">
        <v>68</v>
      </c>
      <c r="E12" s="25">
        <v>91</v>
      </c>
      <c r="F12" s="25">
        <v>94</v>
      </c>
      <c r="H12" s="25">
        <v>54</v>
      </c>
      <c r="I12" s="25">
        <v>105</v>
      </c>
      <c r="K12" s="25">
        <v>52</v>
      </c>
      <c r="L12" s="25">
        <v>107</v>
      </c>
      <c r="N12" s="25">
        <v>64</v>
      </c>
      <c r="O12" s="25">
        <v>52</v>
      </c>
      <c r="P12" s="25">
        <v>51</v>
      </c>
      <c r="Q12" s="25">
        <v>99</v>
      </c>
      <c r="R12" s="25">
        <v>107</v>
      </c>
      <c r="S12" s="25">
        <v>109</v>
      </c>
      <c r="U12" s="25">
        <v>54</v>
      </c>
      <c r="V12" s="25">
        <v>55</v>
      </c>
      <c r="W12" s="25">
        <v>73</v>
      </c>
      <c r="X12" s="25">
        <v>64</v>
      </c>
      <c r="Z12" s="25">
        <v>69</v>
      </c>
      <c r="AA12" s="25">
        <v>56</v>
      </c>
      <c r="AC12" s="25">
        <v>172</v>
      </c>
      <c r="AD12" s="41"/>
      <c r="AE12" s="41"/>
      <c r="AF12" s="41"/>
      <c r="AG12" s="41">
        <f t="shared" si="0"/>
        <v>172</v>
      </c>
    </row>
    <row r="13" spans="1:33" x14ac:dyDescent="0.25">
      <c r="A13" t="s">
        <v>243</v>
      </c>
      <c r="C13" s="25">
        <v>74</v>
      </c>
      <c r="D13" s="25">
        <v>69</v>
      </c>
      <c r="E13" s="25">
        <v>56</v>
      </c>
      <c r="F13" s="25">
        <v>56</v>
      </c>
      <c r="H13" s="25">
        <v>61</v>
      </c>
      <c r="I13" s="25">
        <v>64</v>
      </c>
      <c r="K13" s="25">
        <v>66</v>
      </c>
      <c r="L13" s="25">
        <v>59</v>
      </c>
      <c r="N13" s="25">
        <v>61</v>
      </c>
      <c r="O13" s="25">
        <v>66</v>
      </c>
      <c r="P13" s="25">
        <v>68</v>
      </c>
      <c r="Q13" s="25">
        <v>62</v>
      </c>
      <c r="R13" s="25">
        <v>64</v>
      </c>
      <c r="S13" s="25">
        <v>58</v>
      </c>
      <c r="U13" s="25">
        <v>61</v>
      </c>
      <c r="V13" s="25">
        <v>58</v>
      </c>
      <c r="W13" s="25">
        <v>61</v>
      </c>
      <c r="X13" s="25">
        <v>68</v>
      </c>
      <c r="Z13" s="25">
        <v>61</v>
      </c>
      <c r="AA13" s="25">
        <v>42</v>
      </c>
      <c r="AC13" s="25">
        <v>133</v>
      </c>
      <c r="AD13" s="41"/>
      <c r="AE13" s="41"/>
      <c r="AF13" s="41"/>
      <c r="AG13" s="41">
        <f t="shared" si="0"/>
        <v>133</v>
      </c>
    </row>
    <row r="14" spans="1:33" x14ac:dyDescent="0.25">
      <c r="A14" t="s">
        <v>244</v>
      </c>
      <c r="C14" s="25">
        <v>67</v>
      </c>
      <c r="D14" s="25">
        <v>63</v>
      </c>
      <c r="E14" s="25">
        <v>63</v>
      </c>
      <c r="F14" s="25">
        <v>64</v>
      </c>
      <c r="H14" s="25">
        <v>55</v>
      </c>
      <c r="I14" s="25">
        <v>71</v>
      </c>
      <c r="K14" s="25">
        <v>57</v>
      </c>
      <c r="L14" s="25">
        <v>70</v>
      </c>
      <c r="N14" s="25">
        <v>68</v>
      </c>
      <c r="O14" s="25">
        <v>52</v>
      </c>
      <c r="P14" s="25">
        <v>58</v>
      </c>
      <c r="Q14" s="25">
        <v>64</v>
      </c>
      <c r="R14" s="25">
        <v>76</v>
      </c>
      <c r="S14" s="25">
        <v>68</v>
      </c>
      <c r="U14" s="25">
        <v>56</v>
      </c>
      <c r="V14" s="25">
        <v>70</v>
      </c>
      <c r="W14" s="25">
        <v>79</v>
      </c>
      <c r="X14" s="25">
        <v>51</v>
      </c>
      <c r="Z14" s="25">
        <v>59</v>
      </c>
      <c r="AA14" s="25">
        <v>48</v>
      </c>
      <c r="AC14" s="25">
        <v>137</v>
      </c>
      <c r="AD14" s="41"/>
      <c r="AE14" s="41"/>
      <c r="AF14" s="41"/>
      <c r="AG14" s="41">
        <f t="shared" si="0"/>
        <v>137</v>
      </c>
    </row>
    <row r="15" spans="1:33" x14ac:dyDescent="0.25">
      <c r="A15" t="s">
        <v>245</v>
      </c>
      <c r="C15" s="25">
        <v>57</v>
      </c>
      <c r="D15" s="25">
        <v>56</v>
      </c>
      <c r="E15" s="25">
        <v>58</v>
      </c>
      <c r="F15" s="25">
        <v>61</v>
      </c>
      <c r="H15" s="25">
        <v>51</v>
      </c>
      <c r="I15" s="25">
        <v>65</v>
      </c>
      <c r="K15" s="25">
        <v>45</v>
      </c>
      <c r="L15" s="25">
        <v>69</v>
      </c>
      <c r="N15" s="25">
        <v>58</v>
      </c>
      <c r="O15" s="25">
        <v>55</v>
      </c>
      <c r="P15" s="25">
        <v>45</v>
      </c>
      <c r="Q15" s="25">
        <v>67</v>
      </c>
      <c r="R15" s="25">
        <v>66</v>
      </c>
      <c r="S15" s="25">
        <v>66</v>
      </c>
      <c r="U15" s="25">
        <v>46</v>
      </c>
      <c r="V15" s="25">
        <v>48</v>
      </c>
      <c r="W15" s="25">
        <v>48</v>
      </c>
      <c r="X15" s="25">
        <v>43</v>
      </c>
      <c r="Z15" s="25">
        <v>41</v>
      </c>
      <c r="AA15" s="25">
        <v>40</v>
      </c>
      <c r="AC15" s="25">
        <v>123</v>
      </c>
      <c r="AD15" s="41"/>
      <c r="AE15" s="41"/>
      <c r="AF15" s="41"/>
      <c r="AG15" s="41">
        <f t="shared" si="0"/>
        <v>123</v>
      </c>
    </row>
    <row r="16" spans="1:33" ht="15.75" thickBot="1" x14ac:dyDescent="0.3"/>
    <row r="17" spans="1:33" ht="15.75" thickBot="1" x14ac:dyDescent="0.3">
      <c r="A17" s="43" t="s">
        <v>65</v>
      </c>
      <c r="B17" s="24"/>
      <c r="C17" s="28">
        <f>+SUM(C10:C15)</f>
        <v>352</v>
      </c>
      <c r="D17" s="28">
        <f>+SUM(D10:D15)</f>
        <v>334</v>
      </c>
      <c r="E17" s="28">
        <f>+SUM(E10:E15)</f>
        <v>357</v>
      </c>
      <c r="F17" s="28">
        <f>+SUM(F10:F15)</f>
        <v>364</v>
      </c>
      <c r="H17" s="28">
        <f>+SUM(H10:H15)</f>
        <v>295</v>
      </c>
      <c r="I17" s="28">
        <f>+SUM(I10:I15)</f>
        <v>397</v>
      </c>
      <c r="K17" s="28">
        <f>+SUM(K10:K15)</f>
        <v>293</v>
      </c>
      <c r="L17" s="28">
        <f>+SUM(L10:L15)</f>
        <v>398</v>
      </c>
      <c r="N17" s="28">
        <f t="shared" ref="N17:S17" si="1">+SUM(N10:N15)</f>
        <v>318</v>
      </c>
      <c r="O17" s="28">
        <f t="shared" si="1"/>
        <v>295</v>
      </c>
      <c r="P17" s="28">
        <f t="shared" si="1"/>
        <v>296</v>
      </c>
      <c r="Q17" s="28">
        <f t="shared" si="1"/>
        <v>387</v>
      </c>
      <c r="R17" s="28">
        <f t="shared" si="1"/>
        <v>413</v>
      </c>
      <c r="S17" s="28">
        <f t="shared" si="1"/>
        <v>403</v>
      </c>
      <c r="U17" s="28">
        <f>+SUM(U10:U15)</f>
        <v>287</v>
      </c>
      <c r="V17" s="28">
        <f>+SUM(V10:V15)</f>
        <v>305</v>
      </c>
      <c r="W17" s="28">
        <f>+SUM(W10:W15)</f>
        <v>336</v>
      </c>
      <c r="X17" s="28">
        <f>+SUM(X10:X15)</f>
        <v>270</v>
      </c>
      <c r="Z17" s="28">
        <f>+SUM(Z10:Z15)</f>
        <v>320</v>
      </c>
      <c r="AA17" s="28">
        <f>+SUM(AA10:AA15)</f>
        <v>228</v>
      </c>
      <c r="AC17" s="28">
        <f t="shared" ref="AC17:AG17" si="2">+SUM(AC10:AC15)</f>
        <v>742</v>
      </c>
      <c r="AD17" s="28">
        <f t="shared" si="2"/>
        <v>127</v>
      </c>
      <c r="AE17" s="28">
        <f t="shared" si="2"/>
        <v>21</v>
      </c>
      <c r="AF17" s="28">
        <f t="shared" si="2"/>
        <v>3</v>
      </c>
      <c r="AG17" s="28">
        <f t="shared" si="2"/>
        <v>893</v>
      </c>
    </row>
    <row r="18" spans="1:33" x14ac:dyDescent="0.25">
      <c r="A18" s="44" t="s">
        <v>66</v>
      </c>
      <c r="B18" s="24"/>
      <c r="C18" s="72">
        <v>72</v>
      </c>
      <c r="D18" s="72">
        <v>67</v>
      </c>
      <c r="E18" s="72">
        <v>53</v>
      </c>
      <c r="F18" s="72">
        <v>52</v>
      </c>
      <c r="G18" s="114"/>
      <c r="H18" s="72">
        <v>55</v>
      </c>
      <c r="I18" s="72">
        <v>70</v>
      </c>
      <c r="J18" s="114"/>
      <c r="K18" s="72">
        <v>63</v>
      </c>
      <c r="L18" s="72">
        <v>57</v>
      </c>
      <c r="M18" s="114"/>
      <c r="N18" s="72">
        <v>65</v>
      </c>
      <c r="O18" s="72">
        <v>64</v>
      </c>
      <c r="P18" s="72">
        <v>59</v>
      </c>
      <c r="Q18" s="72">
        <v>60</v>
      </c>
      <c r="R18" s="72">
        <v>60</v>
      </c>
      <c r="S18" s="72">
        <v>55</v>
      </c>
      <c r="T18" s="114"/>
      <c r="U18" s="72">
        <v>41</v>
      </c>
      <c r="V18" s="72">
        <v>48</v>
      </c>
      <c r="W18" s="72">
        <v>63</v>
      </c>
      <c r="X18" s="72">
        <v>63</v>
      </c>
      <c r="Y18" s="114"/>
      <c r="Z18" s="72">
        <v>75</v>
      </c>
      <c r="AA18" s="72">
        <v>14</v>
      </c>
    </row>
    <row r="19" spans="1:33" x14ac:dyDescent="0.25">
      <c r="A19" s="45" t="s">
        <v>67</v>
      </c>
      <c r="B19" s="24"/>
      <c r="C19" s="73">
        <v>8</v>
      </c>
      <c r="D19" s="73">
        <v>8</v>
      </c>
      <c r="E19" s="73">
        <v>11</v>
      </c>
      <c r="F19" s="73">
        <v>11</v>
      </c>
      <c r="G19" s="114"/>
      <c r="H19" s="73">
        <v>7</v>
      </c>
      <c r="I19" s="73">
        <v>13</v>
      </c>
      <c r="J19" s="114"/>
      <c r="K19" s="73">
        <v>7</v>
      </c>
      <c r="L19" s="73">
        <v>11</v>
      </c>
      <c r="M19" s="114"/>
      <c r="N19" s="73">
        <v>7</v>
      </c>
      <c r="O19" s="73">
        <v>10</v>
      </c>
      <c r="P19" s="73">
        <v>7</v>
      </c>
      <c r="Q19" s="73">
        <v>9</v>
      </c>
      <c r="R19" s="73">
        <v>9</v>
      </c>
      <c r="S19" s="73">
        <v>9</v>
      </c>
      <c r="T19" s="114"/>
      <c r="U19" s="73">
        <v>9</v>
      </c>
      <c r="V19" s="73">
        <v>8</v>
      </c>
      <c r="W19" s="73">
        <v>3</v>
      </c>
      <c r="X19" s="73">
        <v>12</v>
      </c>
      <c r="Y19" s="114"/>
      <c r="Z19" s="73">
        <v>11</v>
      </c>
      <c r="AA19" s="73">
        <v>2</v>
      </c>
    </row>
    <row r="20" spans="1:33" ht="15.75" thickBot="1" x14ac:dyDescent="0.3">
      <c r="A20" s="46" t="s">
        <v>68</v>
      </c>
      <c r="B20" s="24"/>
      <c r="C20" s="74">
        <f>+'[2]Egg Harbor City'!C$12</f>
        <v>2</v>
      </c>
      <c r="D20" s="74">
        <f>+'[2]Egg Harbor City'!D$12</f>
        <v>2</v>
      </c>
      <c r="E20" s="74">
        <f>+'[2]Egg Harbor City'!E$12</f>
        <v>1</v>
      </c>
      <c r="F20" s="74">
        <f>+'[2]Egg Harbor City'!F$12</f>
        <v>1</v>
      </c>
      <c r="G20" s="114"/>
      <c r="H20" s="74">
        <f>+'[2]Egg Harbor City'!H$12</f>
        <v>2</v>
      </c>
      <c r="I20" s="74">
        <f>+'[2]Egg Harbor City'!I$12</f>
        <v>1</v>
      </c>
      <c r="J20" s="114"/>
      <c r="K20" s="74">
        <f>+'[2]Egg Harbor City'!K$12</f>
        <v>2</v>
      </c>
      <c r="L20" s="74">
        <f>+'[2]Egg Harbor City'!L$12</f>
        <v>1</v>
      </c>
      <c r="M20" s="114"/>
      <c r="N20" s="74">
        <f>+'[2]Egg Harbor City'!N$12</f>
        <v>0</v>
      </c>
      <c r="O20" s="74">
        <f>+'[2]Egg Harbor City'!O$12</f>
        <v>0</v>
      </c>
      <c r="P20" s="74">
        <f>+'[2]Egg Harbor City'!P$12</f>
        <v>0</v>
      </c>
      <c r="Q20" s="74">
        <f>+'[2]Egg Harbor City'!Q$12</f>
        <v>0</v>
      </c>
      <c r="R20" s="74">
        <f>+'[2]Egg Harbor City'!R$12</f>
        <v>0</v>
      </c>
      <c r="S20" s="74">
        <f>+'[2]Egg Harbor City'!S$12</f>
        <v>0</v>
      </c>
      <c r="T20" s="114"/>
      <c r="U20" s="74">
        <f>+'[2]Egg Harbor City'!U$12</f>
        <v>0</v>
      </c>
      <c r="V20" s="74">
        <f>+'[2]Egg Harbor City'!V$12</f>
        <v>0</v>
      </c>
      <c r="W20" s="74">
        <f>+'[2]Egg Harbor City'!W$12</f>
        <v>0</v>
      </c>
      <c r="X20" s="74">
        <f>+'[2]Egg Harbor City'!X$12</f>
        <v>0</v>
      </c>
      <c r="Y20" s="114"/>
      <c r="Z20" s="74">
        <f>+'[2]Egg Harbor City'!Z$12</f>
        <v>2</v>
      </c>
      <c r="AA20" s="74">
        <f>+'[2]Egg Harbor City'!AA$12</f>
        <v>0</v>
      </c>
    </row>
    <row r="21" spans="1:33" ht="15.75" thickBot="1" x14ac:dyDescent="0.3">
      <c r="A21" s="43" t="s">
        <v>69</v>
      </c>
      <c r="B21" s="24"/>
      <c r="C21" s="28">
        <f>+SUM(C17:C20)</f>
        <v>434</v>
      </c>
      <c r="D21" s="28">
        <f>+SUM(D17:D20)</f>
        <v>411</v>
      </c>
      <c r="E21" s="28">
        <f>+SUM(E17:E20)</f>
        <v>422</v>
      </c>
      <c r="F21" s="28">
        <f>+SUM(F17:F20)</f>
        <v>428</v>
      </c>
      <c r="H21" s="28">
        <f>+SUM(H17:H20)</f>
        <v>359</v>
      </c>
      <c r="I21" s="28">
        <f>+SUM(I17:I20)</f>
        <v>481</v>
      </c>
      <c r="K21" s="28">
        <f>+SUM(K17:K20)</f>
        <v>365</v>
      </c>
      <c r="L21" s="28">
        <f>+SUM(L17:L20)</f>
        <v>467</v>
      </c>
      <c r="N21" s="28">
        <f t="shared" ref="N21:S21" si="3">+SUM(N17:N20)</f>
        <v>390</v>
      </c>
      <c r="O21" s="28">
        <f t="shared" si="3"/>
        <v>369</v>
      </c>
      <c r="P21" s="28">
        <f t="shared" si="3"/>
        <v>362</v>
      </c>
      <c r="Q21" s="28">
        <f t="shared" si="3"/>
        <v>456</v>
      </c>
      <c r="R21" s="28">
        <f t="shared" si="3"/>
        <v>482</v>
      </c>
      <c r="S21" s="28">
        <f t="shared" si="3"/>
        <v>467</v>
      </c>
      <c r="U21" s="28">
        <f>+SUM(U17:U20)</f>
        <v>337</v>
      </c>
      <c r="V21" s="28">
        <f>+SUM(V17:V20)</f>
        <v>361</v>
      </c>
      <c r="W21" s="28">
        <f>+SUM(W17:W20)</f>
        <v>402</v>
      </c>
      <c r="X21" s="28">
        <f>+SUM(X17:X20)</f>
        <v>345</v>
      </c>
      <c r="Z21" s="28">
        <f>+SUM(Z17:Z20)</f>
        <v>408</v>
      </c>
      <c r="AA21" s="28">
        <f>+SUM(AA17:AA20)</f>
        <v>244</v>
      </c>
    </row>
  </sheetData>
  <mergeCells count="8">
    <mergeCell ref="Z3:AA3"/>
    <mergeCell ref="C2:F2"/>
    <mergeCell ref="C3:F3"/>
    <mergeCell ref="H3:I3"/>
    <mergeCell ref="K3:L3"/>
    <mergeCell ref="N3:S3"/>
    <mergeCell ref="U3:X3"/>
    <mergeCell ref="U2:X2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8"/>
  <sheetViews>
    <sheetView zoomScale="75" zoomScaleNormal="75" workbookViewId="0">
      <selection activeCell="F14" sqref="F14"/>
    </sheetView>
  </sheetViews>
  <sheetFormatPr defaultRowHeight="15" x14ac:dyDescent="0.25"/>
  <cols>
    <col min="1" max="1" width="31.140625" bestFit="1" customWidth="1"/>
    <col min="2" max="2" width="1.7109375" customWidth="1"/>
    <col min="3" max="6" width="13.42578125" customWidth="1"/>
    <col min="7" max="7" width="1.7109375" customWidth="1"/>
    <col min="8" max="9" width="13.42578125" customWidth="1"/>
    <col min="10" max="10" width="1.7109375" customWidth="1"/>
    <col min="11" max="12" width="13.42578125" customWidth="1"/>
    <col min="13" max="13" width="1.7109375" customWidth="1"/>
    <col min="14" max="14" width="13.42578125" customWidth="1"/>
    <col min="15" max="15" width="15.140625" bestFit="1" customWidth="1"/>
    <col min="16" max="16" width="1.7109375" customWidth="1"/>
    <col min="17" max="18" width="13.42578125" customWidth="1"/>
    <col min="19" max="19" width="1.7109375" customWidth="1"/>
    <col min="20" max="20" width="13.42578125" customWidth="1"/>
    <col min="21" max="22" width="12.140625" customWidth="1"/>
    <col min="23" max="23" width="13.42578125" customWidth="1"/>
    <col min="24" max="24" width="14.85546875" bestFit="1" customWidth="1"/>
    <col min="25" max="25" width="1.7109375" customWidth="1"/>
    <col min="26" max="27" width="12.140625" customWidth="1"/>
    <col min="28" max="28" width="1.7109375" customWidth="1"/>
    <col min="29" max="30" width="12.140625" customWidth="1"/>
    <col min="31" max="31" width="1.7109375" customWidth="1"/>
    <col min="32" max="36" width="12.140625" customWidth="1"/>
    <col min="37" max="52" width="13.42578125" customWidth="1"/>
  </cols>
  <sheetData>
    <row r="2" spans="1:36" x14ac:dyDescent="0.25">
      <c r="Z2" s="124" t="s">
        <v>290</v>
      </c>
      <c r="AA2" s="124"/>
    </row>
    <row r="3" spans="1:36" x14ac:dyDescent="0.25">
      <c r="C3" s="124" t="s">
        <v>17</v>
      </c>
      <c r="D3" s="124"/>
      <c r="E3" s="124"/>
      <c r="F3" s="124"/>
      <c r="G3" s="12"/>
      <c r="H3" s="12"/>
      <c r="I3" s="12"/>
      <c r="J3" s="12"/>
      <c r="K3" s="12"/>
      <c r="L3" s="12"/>
      <c r="M3" s="24"/>
      <c r="N3" s="30"/>
      <c r="O3" s="30"/>
      <c r="Z3" s="124" t="s">
        <v>137</v>
      </c>
      <c r="AA3" s="124"/>
    </row>
    <row r="4" spans="1:36" ht="15.75" thickBot="1" x14ac:dyDescent="0.3">
      <c r="C4" s="124" t="s">
        <v>29</v>
      </c>
      <c r="D4" s="124"/>
      <c r="E4" s="124"/>
      <c r="F4" s="124"/>
      <c r="G4" s="12"/>
      <c r="H4" s="124" t="s">
        <v>82</v>
      </c>
      <c r="I4" s="124"/>
      <c r="J4" s="12"/>
      <c r="K4" s="124" t="s">
        <v>87</v>
      </c>
      <c r="L4" s="124"/>
      <c r="M4" s="24"/>
      <c r="N4" s="124" t="s">
        <v>88</v>
      </c>
      <c r="O4" s="124"/>
      <c r="Q4" s="124" t="s">
        <v>229</v>
      </c>
      <c r="R4" s="124"/>
      <c r="T4" s="124" t="s">
        <v>289</v>
      </c>
      <c r="U4" s="124"/>
      <c r="V4" s="124"/>
      <c r="W4" s="124"/>
      <c r="X4" s="124"/>
      <c r="Z4" s="124" t="s">
        <v>129</v>
      </c>
      <c r="AA4" s="124"/>
      <c r="AC4" s="124" t="s">
        <v>98</v>
      </c>
      <c r="AD4" s="124"/>
    </row>
    <row r="5" spans="1:36" x14ac:dyDescent="0.25">
      <c r="C5" s="60"/>
      <c r="D5" s="61"/>
      <c r="E5" s="61"/>
      <c r="F5" s="62"/>
      <c r="G5" s="55"/>
      <c r="H5" s="60"/>
      <c r="I5" s="62"/>
      <c r="J5" s="55"/>
      <c r="K5" s="60"/>
      <c r="L5" s="62"/>
      <c r="M5" s="51"/>
      <c r="N5" s="60"/>
      <c r="O5" s="62"/>
      <c r="Q5" s="3"/>
      <c r="R5" s="4"/>
      <c r="T5" s="57"/>
      <c r="U5" s="58"/>
      <c r="V5" s="58"/>
      <c r="W5" s="58"/>
      <c r="X5" s="59"/>
      <c r="Z5" s="3"/>
      <c r="AA5" s="4"/>
      <c r="AC5" s="60"/>
      <c r="AD5" s="62"/>
      <c r="AF5" s="91"/>
      <c r="AG5" s="92"/>
      <c r="AH5" s="92"/>
      <c r="AI5" s="92"/>
      <c r="AJ5" s="93"/>
    </row>
    <row r="6" spans="1:36" x14ac:dyDescent="0.25">
      <c r="C6" s="35" t="str">
        <f>+'Lead Sheet'!K6</f>
        <v xml:space="preserve">Vincent </v>
      </c>
      <c r="D6" s="34" t="str">
        <f>+'Lead Sheet'!L6</f>
        <v xml:space="preserve">John </v>
      </c>
      <c r="E6" s="34" t="str">
        <f>+'Lead Sheet'!M6</f>
        <v xml:space="preserve">Philip J. </v>
      </c>
      <c r="F6" s="36" t="str">
        <f>+'Lead Sheet'!N6</f>
        <v xml:space="preserve"> John W. </v>
      </c>
      <c r="G6" s="34"/>
      <c r="H6" s="35" t="str">
        <f>+'Lead Sheet'!AA6</f>
        <v xml:space="preserve">Susan M. </v>
      </c>
      <c r="I6" s="36" t="str">
        <f>+'Lead Sheet'!AB6</f>
        <v xml:space="preserve">Dennis </v>
      </c>
      <c r="J6" s="34"/>
      <c r="K6" s="35" t="str">
        <f>+'Lead Sheet'!AD6</f>
        <v xml:space="preserve">Nick </v>
      </c>
      <c r="L6" s="36" t="str">
        <f>+'Lead Sheet'!AE6</f>
        <v xml:space="preserve">Amy </v>
      </c>
      <c r="M6" s="51"/>
      <c r="N6" s="35" t="str">
        <f>+'Lead Sheet'!AG6</f>
        <v xml:space="preserve">Ernest D. </v>
      </c>
      <c r="O6" s="36" t="str">
        <f>+'Lead Sheet'!AH6</f>
        <v xml:space="preserve">Sumon 'Sam' </v>
      </c>
      <c r="Q6" s="13" t="s">
        <v>301</v>
      </c>
      <c r="R6" s="14" t="s">
        <v>303</v>
      </c>
      <c r="T6" s="13" t="s">
        <v>296</v>
      </c>
      <c r="U6" s="11" t="s">
        <v>297</v>
      </c>
      <c r="V6" s="11" t="s">
        <v>298</v>
      </c>
      <c r="W6" s="11" t="s">
        <v>299</v>
      </c>
      <c r="X6" s="14" t="s">
        <v>300</v>
      </c>
      <c r="Z6" s="80" t="s">
        <v>306</v>
      </c>
      <c r="AA6" s="81" t="s">
        <v>308</v>
      </c>
      <c r="AC6" s="35"/>
      <c r="AD6" s="36"/>
      <c r="AF6" s="95" t="s">
        <v>65</v>
      </c>
      <c r="AG6" s="96" t="s">
        <v>65</v>
      </c>
      <c r="AH6" s="96" t="s">
        <v>65</v>
      </c>
      <c r="AI6" s="96" t="s">
        <v>65</v>
      </c>
      <c r="AJ6" s="97" t="s">
        <v>65</v>
      </c>
    </row>
    <row r="7" spans="1:36" x14ac:dyDescent="0.25">
      <c r="C7" s="35" t="str">
        <f>+'Lead Sheet'!K7</f>
        <v>Mazzeo</v>
      </c>
      <c r="D7" s="34" t="str">
        <f>+'Lead Sheet'!L7</f>
        <v>Armato</v>
      </c>
      <c r="E7" s="34" t="str">
        <f>+'Lead Sheet'!M7</f>
        <v>Guenther</v>
      </c>
      <c r="F7" s="36" t="str">
        <f>+'Lead Sheet'!N7</f>
        <v>Risley Jr.</v>
      </c>
      <c r="G7" s="34"/>
      <c r="H7" s="35" t="str">
        <f>+'Lead Sheet'!AA7</f>
        <v>Korngut</v>
      </c>
      <c r="I7" s="36" t="str">
        <f>+'Lead Sheet'!AB7</f>
        <v>Levinson</v>
      </c>
      <c r="J7" s="34"/>
      <c r="K7" s="35" t="str">
        <f>+'Lead Sheet'!AD7</f>
        <v>Polito</v>
      </c>
      <c r="L7" s="36" t="str">
        <f>+'Lead Sheet'!AE7</f>
        <v>Gatto</v>
      </c>
      <c r="M7" s="51"/>
      <c r="N7" s="35" t="str">
        <f>+'Lead Sheet'!AG7</f>
        <v>Coursey</v>
      </c>
      <c r="O7" s="36" t="str">
        <f>+'Lead Sheet'!AH7</f>
        <v>Majumder</v>
      </c>
      <c r="Q7" s="13" t="s">
        <v>302</v>
      </c>
      <c r="R7" s="14" t="s">
        <v>304</v>
      </c>
      <c r="T7" s="13" t="s">
        <v>291</v>
      </c>
      <c r="U7" s="11" t="s">
        <v>292</v>
      </c>
      <c r="V7" s="11" t="s">
        <v>293</v>
      </c>
      <c r="W7" s="11" t="s">
        <v>294</v>
      </c>
      <c r="X7" s="14" t="s">
        <v>295</v>
      </c>
      <c r="Z7" s="80" t="s">
        <v>307</v>
      </c>
      <c r="AA7" s="14" t="s">
        <v>305</v>
      </c>
      <c r="AC7" s="35" t="str">
        <f>+'Lead Sheet'!$AM$7</f>
        <v>Yes</v>
      </c>
      <c r="AD7" s="36" t="str">
        <f>+'Lead Sheet'!$AN$7</f>
        <v>No</v>
      </c>
      <c r="AF7" s="95" t="s">
        <v>573</v>
      </c>
      <c r="AG7" s="96" t="s">
        <v>574</v>
      </c>
      <c r="AH7" s="96" t="s">
        <v>575</v>
      </c>
      <c r="AI7" s="96" t="s">
        <v>594</v>
      </c>
      <c r="AJ7" s="97" t="s">
        <v>576</v>
      </c>
    </row>
    <row r="8" spans="1:36" x14ac:dyDescent="0.25">
      <c r="C8" s="35" t="str">
        <f>+'Lead Sheet'!K8</f>
        <v>Democratic</v>
      </c>
      <c r="D8" s="34" t="str">
        <f>+'Lead Sheet'!L8</f>
        <v>Democratic</v>
      </c>
      <c r="E8" s="34" t="str">
        <f>+'Lead Sheet'!M8</f>
        <v>Republican</v>
      </c>
      <c r="F8" s="36" t="str">
        <f>+'Lead Sheet'!N8</f>
        <v>Republican</v>
      </c>
      <c r="G8" s="34"/>
      <c r="H8" s="35" t="str">
        <f>+'Lead Sheet'!AA8</f>
        <v>Democratic</v>
      </c>
      <c r="I8" s="36" t="str">
        <f>+'Lead Sheet'!AB8</f>
        <v>Republican</v>
      </c>
      <c r="J8" s="34"/>
      <c r="K8" s="35" t="str">
        <f>+'Lead Sheet'!AD8</f>
        <v>Democratic</v>
      </c>
      <c r="L8" s="36" t="str">
        <f>+'Lead Sheet'!AE8</f>
        <v>Republican</v>
      </c>
      <c r="M8" s="51"/>
      <c r="N8" s="35" t="str">
        <f>+'Lead Sheet'!AG8</f>
        <v>Democratic</v>
      </c>
      <c r="O8" s="36" t="str">
        <f>+'Lead Sheet'!AH8</f>
        <v>Republican</v>
      </c>
      <c r="Q8" s="13" t="s">
        <v>19</v>
      </c>
      <c r="R8" s="14" t="s">
        <v>20</v>
      </c>
      <c r="T8" s="22"/>
      <c r="U8" s="56"/>
      <c r="V8" s="56"/>
      <c r="W8" s="56"/>
      <c r="X8" s="23"/>
      <c r="Z8" s="13"/>
      <c r="AA8" s="14"/>
      <c r="AC8" s="35"/>
      <c r="AD8" s="36"/>
      <c r="AF8" s="95" t="s">
        <v>578</v>
      </c>
      <c r="AG8" s="96" t="s">
        <v>579</v>
      </c>
      <c r="AH8" s="96" t="s">
        <v>578</v>
      </c>
      <c r="AI8" s="96" t="s">
        <v>578</v>
      </c>
      <c r="AJ8" s="97" t="s">
        <v>578</v>
      </c>
    </row>
    <row r="9" spans="1:36" ht="15.75" thickBot="1" x14ac:dyDescent="0.3">
      <c r="C9" s="37"/>
      <c r="D9" s="38"/>
      <c r="E9" s="38"/>
      <c r="F9" s="39"/>
      <c r="G9" s="34"/>
      <c r="H9" s="37"/>
      <c r="I9" s="39"/>
      <c r="J9" s="34"/>
      <c r="K9" s="37"/>
      <c r="L9" s="39"/>
      <c r="M9" s="51"/>
      <c r="N9" s="37"/>
      <c r="O9" s="39"/>
      <c r="Q9" s="5"/>
      <c r="R9" s="6"/>
      <c r="T9" s="18"/>
      <c r="U9" s="19"/>
      <c r="V9" s="19"/>
      <c r="W9" s="19"/>
      <c r="X9" s="21"/>
      <c r="Z9" s="5"/>
      <c r="AA9" s="6"/>
      <c r="AC9" s="37"/>
      <c r="AD9" s="39"/>
      <c r="AF9" s="98"/>
      <c r="AG9" s="99"/>
      <c r="AH9" s="99"/>
      <c r="AI9" s="99"/>
      <c r="AJ9" s="100"/>
    </row>
    <row r="10" spans="1:36" ht="5.0999999999999996" customHeight="1" x14ac:dyDescent="0.25">
      <c r="AF10" s="30"/>
      <c r="AG10" s="30"/>
      <c r="AH10" s="30"/>
      <c r="AI10" s="30"/>
      <c r="AJ10" s="30"/>
    </row>
    <row r="11" spans="1:36" x14ac:dyDescent="0.25">
      <c r="A11" t="s">
        <v>267</v>
      </c>
      <c r="C11" s="25">
        <v>114</v>
      </c>
      <c r="D11" s="25">
        <v>97</v>
      </c>
      <c r="E11" s="25">
        <v>248</v>
      </c>
      <c r="F11" s="25">
        <v>254</v>
      </c>
      <c r="H11" s="25">
        <v>75</v>
      </c>
      <c r="I11" s="25">
        <v>284</v>
      </c>
      <c r="K11" s="25">
        <v>88</v>
      </c>
      <c r="L11" s="25">
        <v>263</v>
      </c>
      <c r="N11" s="27"/>
      <c r="O11" s="27"/>
      <c r="Q11" s="25">
        <v>89</v>
      </c>
      <c r="R11" s="25">
        <v>263</v>
      </c>
      <c r="T11" s="25">
        <v>163</v>
      </c>
      <c r="U11" s="25">
        <v>171</v>
      </c>
      <c r="V11" s="25">
        <v>139</v>
      </c>
      <c r="W11" s="25">
        <v>165</v>
      </c>
      <c r="X11" s="25">
        <v>56</v>
      </c>
      <c r="Z11" s="25">
        <v>103</v>
      </c>
      <c r="AA11" s="25">
        <v>127</v>
      </c>
      <c r="AC11" s="25">
        <v>234</v>
      </c>
      <c r="AD11" s="25">
        <v>100</v>
      </c>
      <c r="AF11" s="120">
        <v>365</v>
      </c>
      <c r="AG11" s="73">
        <v>1261</v>
      </c>
      <c r="AH11" s="73">
        <v>280</v>
      </c>
      <c r="AI11" s="73">
        <f>+'[2]Egg Harbor Twp'!$AH$14+'[1]Egg Harbor Twp'!$AH$13</f>
        <v>11</v>
      </c>
      <c r="AJ11" s="73">
        <f>+SUM(AF11:AI11)</f>
        <v>1917</v>
      </c>
    </row>
    <row r="12" spans="1:36" x14ac:dyDescent="0.25">
      <c r="A12" t="s">
        <v>268</v>
      </c>
      <c r="C12" s="25">
        <v>122</v>
      </c>
      <c r="D12" s="25">
        <v>117</v>
      </c>
      <c r="E12" s="25">
        <v>204</v>
      </c>
      <c r="F12" s="25">
        <v>199</v>
      </c>
      <c r="H12" s="25">
        <v>97</v>
      </c>
      <c r="I12" s="25">
        <v>224</v>
      </c>
      <c r="K12" s="25">
        <v>101</v>
      </c>
      <c r="L12" s="25">
        <v>214</v>
      </c>
      <c r="N12" s="27"/>
      <c r="O12" s="27"/>
      <c r="Q12" s="25">
        <v>106</v>
      </c>
      <c r="R12" s="25">
        <v>213</v>
      </c>
      <c r="T12" s="25">
        <v>157</v>
      </c>
      <c r="U12" s="25">
        <v>192</v>
      </c>
      <c r="V12" s="25">
        <v>174</v>
      </c>
      <c r="W12" s="25">
        <v>194</v>
      </c>
      <c r="X12" s="25">
        <v>47</v>
      </c>
      <c r="Z12" s="25">
        <v>116</v>
      </c>
      <c r="AA12" s="25">
        <v>144</v>
      </c>
      <c r="AC12" s="25">
        <v>187</v>
      </c>
      <c r="AD12" s="25">
        <v>119</v>
      </c>
      <c r="AF12" s="120">
        <v>330</v>
      </c>
      <c r="AG12" s="73"/>
      <c r="AH12" s="73"/>
      <c r="AI12" s="73"/>
      <c r="AJ12" s="73">
        <f t="shared" ref="AJ12:AJ32" si="0">+SUM(AF12:AI12)</f>
        <v>330</v>
      </c>
    </row>
    <row r="13" spans="1:36" x14ac:dyDescent="0.25">
      <c r="A13" t="s">
        <v>269</v>
      </c>
      <c r="C13" s="25">
        <v>154</v>
      </c>
      <c r="D13" s="25">
        <v>140</v>
      </c>
      <c r="E13" s="25">
        <v>219</v>
      </c>
      <c r="F13" s="25">
        <v>225</v>
      </c>
      <c r="H13" s="25">
        <v>128</v>
      </c>
      <c r="I13" s="25">
        <v>242</v>
      </c>
      <c r="K13" s="25">
        <v>137</v>
      </c>
      <c r="L13" s="25">
        <v>226</v>
      </c>
      <c r="N13" s="27"/>
      <c r="O13" s="27"/>
      <c r="Q13" s="25">
        <v>139</v>
      </c>
      <c r="R13" s="25">
        <v>226</v>
      </c>
      <c r="T13" s="25">
        <v>162</v>
      </c>
      <c r="U13" s="25">
        <v>166</v>
      </c>
      <c r="V13" s="25">
        <v>193</v>
      </c>
      <c r="W13" s="25">
        <v>189</v>
      </c>
      <c r="X13" s="25">
        <v>70</v>
      </c>
      <c r="Z13" s="25">
        <v>128</v>
      </c>
      <c r="AA13" s="25">
        <v>139</v>
      </c>
      <c r="AC13" s="25">
        <v>209</v>
      </c>
      <c r="AD13" s="25">
        <v>120</v>
      </c>
      <c r="AF13" s="120">
        <v>378</v>
      </c>
      <c r="AG13" s="73"/>
      <c r="AH13" s="73"/>
      <c r="AI13" s="73"/>
      <c r="AJ13" s="73">
        <f t="shared" si="0"/>
        <v>378</v>
      </c>
    </row>
    <row r="14" spans="1:36" x14ac:dyDescent="0.25">
      <c r="A14" t="s">
        <v>270</v>
      </c>
      <c r="C14" s="25">
        <v>154</v>
      </c>
      <c r="D14" s="25">
        <v>139</v>
      </c>
      <c r="E14" s="25">
        <v>310</v>
      </c>
      <c r="F14" s="25">
        <v>322</v>
      </c>
      <c r="H14" s="25">
        <v>114</v>
      </c>
      <c r="I14" s="25">
        <v>349</v>
      </c>
      <c r="K14" s="25">
        <v>124</v>
      </c>
      <c r="L14" s="25">
        <v>333</v>
      </c>
      <c r="N14" s="27"/>
      <c r="O14" s="27"/>
      <c r="Q14" s="25">
        <v>132</v>
      </c>
      <c r="R14" s="25">
        <v>327</v>
      </c>
      <c r="T14" s="25">
        <v>209</v>
      </c>
      <c r="U14" s="25">
        <v>240</v>
      </c>
      <c r="V14" s="25">
        <v>241</v>
      </c>
      <c r="W14" s="25">
        <v>247</v>
      </c>
      <c r="X14" s="25">
        <v>69</v>
      </c>
      <c r="Z14" s="25">
        <v>160</v>
      </c>
      <c r="AA14" s="25">
        <v>174</v>
      </c>
      <c r="AC14" s="25">
        <v>250</v>
      </c>
      <c r="AD14" s="25">
        <v>173</v>
      </c>
      <c r="AF14" s="120">
        <v>474</v>
      </c>
      <c r="AG14" s="73"/>
      <c r="AH14" s="73"/>
      <c r="AI14" s="73"/>
      <c r="AJ14" s="73">
        <f t="shared" si="0"/>
        <v>474</v>
      </c>
    </row>
    <row r="15" spans="1:36" x14ac:dyDescent="0.25">
      <c r="A15" t="s">
        <v>271</v>
      </c>
      <c r="C15" s="25">
        <v>235</v>
      </c>
      <c r="D15" s="25">
        <v>212</v>
      </c>
      <c r="E15" s="25">
        <v>354</v>
      </c>
      <c r="F15" s="25">
        <v>364</v>
      </c>
      <c r="H15" s="25">
        <v>176</v>
      </c>
      <c r="I15" s="25">
        <v>405</v>
      </c>
      <c r="K15" s="25">
        <v>191</v>
      </c>
      <c r="L15" s="25">
        <v>388</v>
      </c>
      <c r="N15" s="27"/>
      <c r="O15" s="27"/>
      <c r="Q15" s="25">
        <v>208</v>
      </c>
      <c r="R15" s="25">
        <v>368</v>
      </c>
      <c r="T15" s="25">
        <v>326</v>
      </c>
      <c r="U15" s="25">
        <v>286</v>
      </c>
      <c r="V15" s="25">
        <v>263</v>
      </c>
      <c r="W15" s="25">
        <v>293</v>
      </c>
      <c r="X15" s="25">
        <v>83</v>
      </c>
      <c r="Z15" s="25">
        <v>217</v>
      </c>
      <c r="AA15" s="25">
        <v>216</v>
      </c>
      <c r="AC15" s="25">
        <v>334</v>
      </c>
      <c r="AD15" s="25">
        <v>189</v>
      </c>
      <c r="AF15" s="120">
        <v>602</v>
      </c>
      <c r="AG15" s="73"/>
      <c r="AH15" s="73"/>
      <c r="AI15" s="73"/>
      <c r="AJ15" s="73">
        <f t="shared" si="0"/>
        <v>602</v>
      </c>
    </row>
    <row r="16" spans="1:36" x14ac:dyDescent="0.25">
      <c r="A16" t="s">
        <v>272</v>
      </c>
      <c r="C16" s="25">
        <v>147</v>
      </c>
      <c r="D16" s="25">
        <v>139</v>
      </c>
      <c r="E16" s="25">
        <v>211</v>
      </c>
      <c r="F16" s="25">
        <v>219</v>
      </c>
      <c r="H16" s="25">
        <v>119</v>
      </c>
      <c r="I16" s="25">
        <v>239</v>
      </c>
      <c r="K16" s="25">
        <v>122</v>
      </c>
      <c r="L16" s="25">
        <v>234</v>
      </c>
      <c r="N16" s="27"/>
      <c r="O16" s="27"/>
      <c r="Q16" s="25">
        <v>135</v>
      </c>
      <c r="R16" s="25">
        <v>221</v>
      </c>
      <c r="T16" s="25">
        <v>193</v>
      </c>
      <c r="U16" s="25">
        <v>207</v>
      </c>
      <c r="V16" s="25">
        <v>195</v>
      </c>
      <c r="W16" s="25">
        <v>195</v>
      </c>
      <c r="X16" s="25">
        <v>52</v>
      </c>
      <c r="Z16" s="25">
        <v>145</v>
      </c>
      <c r="AA16" s="25">
        <v>142</v>
      </c>
      <c r="AC16" s="25">
        <v>202</v>
      </c>
      <c r="AD16" s="25">
        <v>128</v>
      </c>
      <c r="AF16" s="120">
        <v>368</v>
      </c>
      <c r="AG16" s="73"/>
      <c r="AH16" s="73"/>
      <c r="AI16" s="73"/>
      <c r="AJ16" s="73">
        <f t="shared" si="0"/>
        <v>368</v>
      </c>
    </row>
    <row r="17" spans="1:36" x14ac:dyDescent="0.25">
      <c r="A17" t="s">
        <v>273</v>
      </c>
      <c r="C17" s="25">
        <v>155</v>
      </c>
      <c r="D17" s="25">
        <v>155</v>
      </c>
      <c r="E17" s="25">
        <v>221</v>
      </c>
      <c r="F17" s="25">
        <v>218</v>
      </c>
      <c r="H17" s="25">
        <v>132</v>
      </c>
      <c r="I17" s="25">
        <v>238</v>
      </c>
      <c r="K17" s="25">
        <v>134</v>
      </c>
      <c r="L17" s="25">
        <v>238</v>
      </c>
      <c r="N17" s="27"/>
      <c r="O17" s="27"/>
      <c r="Q17" s="25">
        <v>150</v>
      </c>
      <c r="R17" s="25">
        <v>223</v>
      </c>
      <c r="T17" s="25">
        <v>168</v>
      </c>
      <c r="U17" s="25">
        <v>191</v>
      </c>
      <c r="V17" s="25">
        <v>186</v>
      </c>
      <c r="W17" s="25">
        <v>214</v>
      </c>
      <c r="X17" s="25">
        <v>71</v>
      </c>
      <c r="Z17" s="25">
        <v>130</v>
      </c>
      <c r="AA17" s="25">
        <v>156</v>
      </c>
      <c r="AC17" s="25">
        <v>190</v>
      </c>
      <c r="AD17" s="25">
        <v>132</v>
      </c>
      <c r="AF17" s="120">
        <v>384</v>
      </c>
      <c r="AG17" s="73"/>
      <c r="AH17" s="73"/>
      <c r="AI17" s="73"/>
      <c r="AJ17" s="73">
        <f t="shared" si="0"/>
        <v>384</v>
      </c>
    </row>
    <row r="18" spans="1:36" x14ac:dyDescent="0.25">
      <c r="A18" t="s">
        <v>274</v>
      </c>
      <c r="C18" s="25">
        <v>201</v>
      </c>
      <c r="D18" s="25">
        <v>189</v>
      </c>
      <c r="E18" s="25">
        <v>120</v>
      </c>
      <c r="F18" s="25">
        <v>118</v>
      </c>
      <c r="H18" s="25">
        <v>173</v>
      </c>
      <c r="I18" s="25">
        <v>146</v>
      </c>
      <c r="K18" s="25">
        <v>177</v>
      </c>
      <c r="L18" s="25">
        <v>136</v>
      </c>
      <c r="N18" s="27"/>
      <c r="O18" s="27"/>
      <c r="Q18" s="25">
        <v>189</v>
      </c>
      <c r="R18" s="25">
        <v>129</v>
      </c>
      <c r="T18" s="25">
        <v>133</v>
      </c>
      <c r="U18" s="25">
        <v>149</v>
      </c>
      <c r="V18" s="25">
        <v>139</v>
      </c>
      <c r="W18" s="25">
        <v>87</v>
      </c>
      <c r="X18" s="25">
        <v>44</v>
      </c>
      <c r="Z18" s="25">
        <v>115</v>
      </c>
      <c r="AA18" s="25">
        <v>72</v>
      </c>
      <c r="AC18" s="25">
        <v>153</v>
      </c>
      <c r="AD18" s="25">
        <v>61</v>
      </c>
      <c r="AF18" s="120">
        <v>329</v>
      </c>
      <c r="AG18" s="73"/>
      <c r="AH18" s="73"/>
      <c r="AI18" s="73"/>
      <c r="AJ18" s="73">
        <f t="shared" si="0"/>
        <v>329</v>
      </c>
    </row>
    <row r="19" spans="1:36" x14ac:dyDescent="0.25">
      <c r="A19" t="s">
        <v>275</v>
      </c>
      <c r="C19" s="25">
        <v>205</v>
      </c>
      <c r="D19" s="25">
        <v>191</v>
      </c>
      <c r="E19" s="25">
        <v>214</v>
      </c>
      <c r="F19" s="25">
        <v>216</v>
      </c>
      <c r="H19" s="25">
        <v>166</v>
      </c>
      <c r="I19" s="25">
        <v>252</v>
      </c>
      <c r="K19" s="25">
        <v>172</v>
      </c>
      <c r="L19" s="25">
        <v>242</v>
      </c>
      <c r="N19" s="27"/>
      <c r="O19" s="27"/>
      <c r="Q19" s="25">
        <v>185</v>
      </c>
      <c r="R19" s="25">
        <v>232</v>
      </c>
      <c r="T19" s="25">
        <v>226</v>
      </c>
      <c r="U19" s="25">
        <v>185</v>
      </c>
      <c r="V19" s="25">
        <v>196</v>
      </c>
      <c r="W19" s="25">
        <v>177</v>
      </c>
      <c r="X19" s="25">
        <v>58</v>
      </c>
      <c r="Z19" s="25">
        <v>162</v>
      </c>
      <c r="AA19" s="25">
        <v>127</v>
      </c>
      <c r="AC19" s="25">
        <v>192</v>
      </c>
      <c r="AD19" s="25">
        <v>128</v>
      </c>
      <c r="AF19" s="120">
        <v>435</v>
      </c>
      <c r="AG19" s="73"/>
      <c r="AH19" s="73"/>
      <c r="AI19" s="73"/>
      <c r="AJ19" s="73">
        <f t="shared" si="0"/>
        <v>435</v>
      </c>
    </row>
    <row r="20" spans="1:36" x14ac:dyDescent="0.25">
      <c r="A20" t="s">
        <v>276</v>
      </c>
      <c r="C20" s="25">
        <v>200</v>
      </c>
      <c r="D20" s="25">
        <v>191</v>
      </c>
      <c r="E20" s="25">
        <v>131</v>
      </c>
      <c r="F20" s="25">
        <v>143</v>
      </c>
      <c r="H20" s="25">
        <v>172</v>
      </c>
      <c r="I20" s="25">
        <v>161</v>
      </c>
      <c r="K20" s="25">
        <v>179</v>
      </c>
      <c r="L20" s="25">
        <v>152</v>
      </c>
      <c r="N20" s="27"/>
      <c r="O20" s="27"/>
      <c r="Q20" s="25">
        <v>188</v>
      </c>
      <c r="R20" s="25">
        <v>139</v>
      </c>
      <c r="T20" s="25">
        <v>163</v>
      </c>
      <c r="U20" s="25">
        <v>164</v>
      </c>
      <c r="V20" s="25">
        <v>152</v>
      </c>
      <c r="W20" s="25">
        <v>127</v>
      </c>
      <c r="X20" s="25">
        <v>64</v>
      </c>
      <c r="Z20" s="25">
        <v>131</v>
      </c>
      <c r="AA20" s="25">
        <v>100</v>
      </c>
      <c r="AC20" s="25">
        <v>143</v>
      </c>
      <c r="AD20" s="25">
        <v>110</v>
      </c>
      <c r="AF20" s="120">
        <v>350</v>
      </c>
      <c r="AG20" s="73"/>
      <c r="AH20" s="73"/>
      <c r="AI20" s="73"/>
      <c r="AJ20" s="73">
        <f t="shared" si="0"/>
        <v>350</v>
      </c>
    </row>
    <row r="21" spans="1:36" x14ac:dyDescent="0.25">
      <c r="A21" t="s">
        <v>277</v>
      </c>
      <c r="C21" s="25">
        <v>164</v>
      </c>
      <c r="D21" s="25">
        <v>156</v>
      </c>
      <c r="E21" s="25">
        <v>176</v>
      </c>
      <c r="F21" s="25">
        <v>172</v>
      </c>
      <c r="H21" s="25">
        <v>128</v>
      </c>
      <c r="I21" s="25">
        <v>208</v>
      </c>
      <c r="K21" s="25">
        <v>137</v>
      </c>
      <c r="L21" s="25">
        <v>192</v>
      </c>
      <c r="N21" s="27"/>
      <c r="O21" s="27"/>
      <c r="Q21" s="25">
        <v>153</v>
      </c>
      <c r="R21" s="25">
        <v>181</v>
      </c>
      <c r="T21" s="25">
        <v>153</v>
      </c>
      <c r="U21" s="25">
        <v>133</v>
      </c>
      <c r="V21" s="25">
        <v>175</v>
      </c>
      <c r="W21" s="25">
        <v>123</v>
      </c>
      <c r="X21" s="25">
        <v>77</v>
      </c>
      <c r="Z21" s="25">
        <v>126</v>
      </c>
      <c r="AA21" s="25">
        <v>96</v>
      </c>
      <c r="AC21" s="25">
        <v>200</v>
      </c>
      <c r="AD21" s="25">
        <v>97</v>
      </c>
      <c r="AF21" s="120">
        <v>348</v>
      </c>
      <c r="AG21" s="73"/>
      <c r="AH21" s="73"/>
      <c r="AI21" s="73"/>
      <c r="AJ21" s="73">
        <f t="shared" si="0"/>
        <v>348</v>
      </c>
    </row>
    <row r="22" spans="1:36" x14ac:dyDescent="0.25">
      <c r="A22" t="s">
        <v>278</v>
      </c>
      <c r="C22" s="25">
        <v>114</v>
      </c>
      <c r="D22" s="25">
        <v>110</v>
      </c>
      <c r="E22" s="25">
        <v>57</v>
      </c>
      <c r="F22" s="25">
        <v>56</v>
      </c>
      <c r="H22" s="25">
        <v>95</v>
      </c>
      <c r="I22" s="25">
        <v>79</v>
      </c>
      <c r="K22" s="25">
        <v>107</v>
      </c>
      <c r="L22" s="25">
        <v>65</v>
      </c>
      <c r="N22" s="27"/>
      <c r="O22" s="27"/>
      <c r="Q22" s="25">
        <v>112</v>
      </c>
      <c r="R22" s="25">
        <v>63</v>
      </c>
      <c r="T22" s="25">
        <v>81</v>
      </c>
      <c r="U22" s="25">
        <v>90</v>
      </c>
      <c r="V22" s="25">
        <v>97</v>
      </c>
      <c r="W22" s="25">
        <v>58</v>
      </c>
      <c r="X22" s="25">
        <v>50</v>
      </c>
      <c r="Z22" s="25">
        <v>80</v>
      </c>
      <c r="AA22" s="25">
        <v>52</v>
      </c>
      <c r="AC22" s="25">
        <v>88</v>
      </c>
      <c r="AD22" s="25">
        <v>51</v>
      </c>
      <c r="AF22" s="120">
        <v>181</v>
      </c>
      <c r="AG22" s="73"/>
      <c r="AH22" s="73"/>
      <c r="AI22" s="73"/>
      <c r="AJ22" s="73">
        <f t="shared" si="0"/>
        <v>181</v>
      </c>
    </row>
    <row r="23" spans="1:36" x14ac:dyDescent="0.25">
      <c r="A23" t="s">
        <v>279</v>
      </c>
      <c r="C23" s="25">
        <v>65</v>
      </c>
      <c r="D23" s="25">
        <v>64</v>
      </c>
      <c r="E23" s="25">
        <v>49</v>
      </c>
      <c r="F23" s="25">
        <v>48</v>
      </c>
      <c r="H23" s="25">
        <v>54</v>
      </c>
      <c r="I23" s="25">
        <v>59</v>
      </c>
      <c r="K23" s="25">
        <v>56</v>
      </c>
      <c r="L23" s="25">
        <v>54</v>
      </c>
      <c r="N23" s="25">
        <v>50</v>
      </c>
      <c r="O23" s="25">
        <v>61</v>
      </c>
      <c r="Q23" s="25">
        <v>58</v>
      </c>
      <c r="R23" s="25">
        <v>52</v>
      </c>
      <c r="T23" s="25">
        <v>55</v>
      </c>
      <c r="U23" s="25">
        <v>55</v>
      </c>
      <c r="V23" s="25">
        <v>52</v>
      </c>
      <c r="W23" s="25">
        <v>39</v>
      </c>
      <c r="X23" s="25">
        <v>17</v>
      </c>
      <c r="Z23" s="25">
        <v>52</v>
      </c>
      <c r="AA23" s="25">
        <v>33</v>
      </c>
      <c r="AC23" s="25">
        <v>59</v>
      </c>
      <c r="AD23" s="25">
        <v>29</v>
      </c>
      <c r="AF23" s="120">
        <v>121</v>
      </c>
      <c r="AG23" s="73"/>
      <c r="AH23" s="73"/>
      <c r="AI23" s="73"/>
      <c r="AJ23" s="73">
        <f t="shared" si="0"/>
        <v>121</v>
      </c>
    </row>
    <row r="24" spans="1:36" x14ac:dyDescent="0.25">
      <c r="A24" t="s">
        <v>280</v>
      </c>
      <c r="C24" s="25">
        <v>87</v>
      </c>
      <c r="D24" s="25">
        <v>84</v>
      </c>
      <c r="E24" s="25">
        <v>26</v>
      </c>
      <c r="F24" s="25">
        <v>28</v>
      </c>
      <c r="H24" s="25">
        <v>75</v>
      </c>
      <c r="I24" s="25">
        <v>37</v>
      </c>
      <c r="K24" s="25">
        <v>87</v>
      </c>
      <c r="L24" s="25">
        <v>24</v>
      </c>
      <c r="N24" s="27"/>
      <c r="O24" s="27"/>
      <c r="Q24" s="25">
        <v>85</v>
      </c>
      <c r="R24" s="25">
        <v>25</v>
      </c>
      <c r="T24" s="25">
        <v>66</v>
      </c>
      <c r="U24" s="25">
        <v>58</v>
      </c>
      <c r="V24" s="25">
        <v>60</v>
      </c>
      <c r="W24" s="25">
        <v>18</v>
      </c>
      <c r="X24" s="25">
        <v>24</v>
      </c>
      <c r="Z24" s="25">
        <v>56</v>
      </c>
      <c r="AA24" s="25">
        <v>19</v>
      </c>
      <c r="AC24" s="25">
        <v>66</v>
      </c>
      <c r="AD24" s="25">
        <v>15</v>
      </c>
      <c r="AF24" s="120">
        <v>119</v>
      </c>
      <c r="AG24" s="73"/>
      <c r="AH24" s="73"/>
      <c r="AI24" s="73"/>
      <c r="AJ24" s="73">
        <f t="shared" si="0"/>
        <v>119</v>
      </c>
    </row>
    <row r="25" spans="1:36" x14ac:dyDescent="0.25">
      <c r="A25" t="s">
        <v>281</v>
      </c>
      <c r="C25" s="25">
        <v>113</v>
      </c>
      <c r="D25" s="25">
        <v>106</v>
      </c>
      <c r="E25" s="25">
        <v>84</v>
      </c>
      <c r="F25" s="25">
        <v>81</v>
      </c>
      <c r="H25" s="25">
        <v>98</v>
      </c>
      <c r="I25" s="25">
        <v>95</v>
      </c>
      <c r="K25" s="25">
        <v>101</v>
      </c>
      <c r="L25" s="25">
        <v>89</v>
      </c>
      <c r="N25" s="27"/>
      <c r="O25" s="27"/>
      <c r="Q25" s="25">
        <v>104</v>
      </c>
      <c r="R25" s="25">
        <v>86</v>
      </c>
      <c r="T25" s="25">
        <v>80</v>
      </c>
      <c r="U25" s="25">
        <v>81</v>
      </c>
      <c r="V25" s="25">
        <v>88</v>
      </c>
      <c r="W25" s="25">
        <v>64</v>
      </c>
      <c r="X25" s="25">
        <v>35</v>
      </c>
      <c r="Z25" s="25">
        <v>68</v>
      </c>
      <c r="AA25" s="25">
        <v>49</v>
      </c>
      <c r="AC25" s="25">
        <v>89</v>
      </c>
      <c r="AD25" s="25">
        <v>44</v>
      </c>
      <c r="AF25" s="120">
        <v>201</v>
      </c>
      <c r="AG25" s="73"/>
      <c r="AH25" s="73"/>
      <c r="AI25" s="73"/>
      <c r="AJ25" s="73">
        <f t="shared" si="0"/>
        <v>201</v>
      </c>
    </row>
    <row r="26" spans="1:36" x14ac:dyDescent="0.25">
      <c r="A26" t="s">
        <v>282</v>
      </c>
      <c r="C26" s="25">
        <v>161</v>
      </c>
      <c r="D26" s="25">
        <v>153</v>
      </c>
      <c r="E26" s="25">
        <v>80</v>
      </c>
      <c r="F26" s="25">
        <v>84</v>
      </c>
      <c r="H26" s="25">
        <v>136</v>
      </c>
      <c r="I26" s="25">
        <v>95</v>
      </c>
      <c r="K26" s="25">
        <v>142</v>
      </c>
      <c r="L26" s="25">
        <v>89</v>
      </c>
      <c r="N26" s="27"/>
      <c r="O26" s="27"/>
      <c r="Q26" s="25">
        <v>145</v>
      </c>
      <c r="R26" s="25">
        <v>89</v>
      </c>
      <c r="T26" s="25">
        <v>107</v>
      </c>
      <c r="U26" s="25">
        <v>116</v>
      </c>
      <c r="V26" s="25">
        <v>110</v>
      </c>
      <c r="W26" s="25">
        <v>93</v>
      </c>
      <c r="X26" s="25">
        <v>42</v>
      </c>
      <c r="Z26" s="25">
        <v>98</v>
      </c>
      <c r="AA26" s="25">
        <v>57</v>
      </c>
      <c r="AC26" s="25">
        <v>108</v>
      </c>
      <c r="AD26" s="25">
        <v>52</v>
      </c>
      <c r="AF26" s="120">
        <v>253</v>
      </c>
      <c r="AG26" s="73"/>
      <c r="AH26" s="73"/>
      <c r="AI26" s="73"/>
      <c r="AJ26" s="73">
        <f t="shared" si="0"/>
        <v>253</v>
      </c>
    </row>
    <row r="27" spans="1:36" x14ac:dyDescent="0.25">
      <c r="A27" t="s">
        <v>283</v>
      </c>
      <c r="C27" s="25">
        <v>262</v>
      </c>
      <c r="D27" s="25">
        <v>237</v>
      </c>
      <c r="E27" s="25">
        <v>311</v>
      </c>
      <c r="F27" s="25">
        <v>318</v>
      </c>
      <c r="H27" s="25">
        <v>194</v>
      </c>
      <c r="I27" s="25">
        <v>368</v>
      </c>
      <c r="K27" s="25">
        <v>205</v>
      </c>
      <c r="L27" s="25">
        <v>349</v>
      </c>
      <c r="N27" s="27"/>
      <c r="O27" s="27"/>
      <c r="Q27" s="25">
        <v>228</v>
      </c>
      <c r="R27" s="25">
        <v>334</v>
      </c>
      <c r="T27" s="25">
        <v>259</v>
      </c>
      <c r="U27" s="25">
        <v>285</v>
      </c>
      <c r="V27" s="25">
        <v>255</v>
      </c>
      <c r="W27" s="25">
        <v>270</v>
      </c>
      <c r="X27" s="25">
        <v>96</v>
      </c>
      <c r="Z27" s="25">
        <v>188</v>
      </c>
      <c r="AA27" s="25">
        <v>208</v>
      </c>
      <c r="AC27" s="25">
        <v>316</v>
      </c>
      <c r="AD27" s="25">
        <v>196</v>
      </c>
      <c r="AF27" s="120">
        <v>580</v>
      </c>
      <c r="AG27" s="73"/>
      <c r="AH27" s="73"/>
      <c r="AI27" s="73"/>
      <c r="AJ27" s="73">
        <f t="shared" si="0"/>
        <v>580</v>
      </c>
    </row>
    <row r="28" spans="1:36" x14ac:dyDescent="0.25">
      <c r="A28" t="s">
        <v>284</v>
      </c>
      <c r="C28" s="25">
        <v>139</v>
      </c>
      <c r="D28" s="25">
        <v>130</v>
      </c>
      <c r="E28" s="25">
        <v>298</v>
      </c>
      <c r="F28" s="25">
        <v>300</v>
      </c>
      <c r="H28" s="25">
        <v>99</v>
      </c>
      <c r="I28" s="25">
        <v>336</v>
      </c>
      <c r="K28" s="25">
        <v>105</v>
      </c>
      <c r="L28" s="25">
        <v>330</v>
      </c>
      <c r="N28" s="27"/>
      <c r="O28" s="27"/>
      <c r="Q28" s="25">
        <v>122</v>
      </c>
      <c r="R28" s="25">
        <v>311</v>
      </c>
      <c r="T28" s="25">
        <v>201</v>
      </c>
      <c r="U28" s="25">
        <v>232</v>
      </c>
      <c r="V28" s="25">
        <v>239</v>
      </c>
      <c r="W28" s="25">
        <v>246</v>
      </c>
      <c r="X28" s="25">
        <v>72</v>
      </c>
      <c r="Z28" s="25">
        <v>134</v>
      </c>
      <c r="AA28" s="25">
        <v>192</v>
      </c>
      <c r="AC28" s="25">
        <v>239</v>
      </c>
      <c r="AD28" s="25">
        <v>162</v>
      </c>
      <c r="AF28" s="120">
        <v>447</v>
      </c>
      <c r="AG28" s="73"/>
      <c r="AH28" s="73"/>
      <c r="AI28" s="73"/>
      <c r="AJ28" s="73">
        <f t="shared" si="0"/>
        <v>447</v>
      </c>
    </row>
    <row r="29" spans="1:36" x14ac:dyDescent="0.25">
      <c r="A29" t="s">
        <v>285</v>
      </c>
      <c r="C29" s="25">
        <v>220</v>
      </c>
      <c r="D29" s="25">
        <v>204</v>
      </c>
      <c r="E29" s="25">
        <v>241</v>
      </c>
      <c r="F29" s="25">
        <v>247</v>
      </c>
      <c r="H29" s="25">
        <v>171</v>
      </c>
      <c r="I29" s="25">
        <v>288</v>
      </c>
      <c r="K29" s="25">
        <v>186</v>
      </c>
      <c r="L29" s="25">
        <v>263</v>
      </c>
      <c r="N29" s="27"/>
      <c r="O29" s="27"/>
      <c r="Q29" s="25">
        <v>192</v>
      </c>
      <c r="R29" s="25">
        <v>255</v>
      </c>
      <c r="T29" s="25">
        <v>196</v>
      </c>
      <c r="U29" s="25">
        <v>223</v>
      </c>
      <c r="V29" s="25">
        <v>207</v>
      </c>
      <c r="W29" s="25">
        <v>207</v>
      </c>
      <c r="X29" s="25">
        <v>91</v>
      </c>
      <c r="Z29" s="25">
        <v>159</v>
      </c>
      <c r="AA29" s="25">
        <v>167</v>
      </c>
      <c r="AC29" s="25">
        <v>277</v>
      </c>
      <c r="AD29" s="25">
        <v>139</v>
      </c>
      <c r="AF29" s="120">
        <v>472</v>
      </c>
      <c r="AG29" s="73"/>
      <c r="AH29" s="73"/>
      <c r="AI29" s="73"/>
      <c r="AJ29" s="73">
        <f t="shared" si="0"/>
        <v>472</v>
      </c>
    </row>
    <row r="30" spans="1:36" x14ac:dyDescent="0.25">
      <c r="A30" t="s">
        <v>286</v>
      </c>
      <c r="C30" s="25">
        <v>167</v>
      </c>
      <c r="D30" s="25">
        <v>154</v>
      </c>
      <c r="E30" s="25">
        <v>138</v>
      </c>
      <c r="F30" s="25">
        <v>139</v>
      </c>
      <c r="H30" s="25">
        <v>148</v>
      </c>
      <c r="I30" s="25">
        <v>158</v>
      </c>
      <c r="K30" s="25">
        <v>153</v>
      </c>
      <c r="L30" s="25">
        <v>143</v>
      </c>
      <c r="N30" s="27"/>
      <c r="O30" s="27"/>
      <c r="Q30" s="25">
        <v>171</v>
      </c>
      <c r="R30" s="25">
        <v>134</v>
      </c>
      <c r="T30" s="25">
        <v>149</v>
      </c>
      <c r="U30" s="25">
        <v>153</v>
      </c>
      <c r="V30" s="25">
        <v>170</v>
      </c>
      <c r="W30" s="25">
        <v>142</v>
      </c>
      <c r="X30" s="25">
        <v>79</v>
      </c>
      <c r="Z30" s="25">
        <v>119</v>
      </c>
      <c r="AA30" s="25">
        <v>104</v>
      </c>
      <c r="AC30" s="25">
        <v>160</v>
      </c>
      <c r="AD30" s="25">
        <v>82</v>
      </c>
      <c r="AF30" s="120">
        <v>325</v>
      </c>
      <c r="AG30" s="73"/>
      <c r="AH30" s="73"/>
      <c r="AI30" s="73"/>
      <c r="AJ30" s="73">
        <f t="shared" si="0"/>
        <v>325</v>
      </c>
    </row>
    <row r="31" spans="1:36" x14ac:dyDescent="0.25">
      <c r="A31" t="s">
        <v>287</v>
      </c>
      <c r="C31" s="25">
        <v>165</v>
      </c>
      <c r="D31" s="25">
        <v>151</v>
      </c>
      <c r="E31" s="25">
        <v>268</v>
      </c>
      <c r="F31" s="25">
        <v>271</v>
      </c>
      <c r="H31" s="25">
        <v>123</v>
      </c>
      <c r="I31" s="25">
        <v>307</v>
      </c>
      <c r="K31" s="25">
        <v>144</v>
      </c>
      <c r="L31" s="25">
        <v>280</v>
      </c>
      <c r="N31" s="27"/>
      <c r="O31" s="27"/>
      <c r="Q31" s="25">
        <v>140</v>
      </c>
      <c r="R31" s="25">
        <v>283</v>
      </c>
      <c r="T31" s="25">
        <v>193</v>
      </c>
      <c r="U31" s="25">
        <v>229</v>
      </c>
      <c r="V31" s="25">
        <v>246</v>
      </c>
      <c r="W31" s="25">
        <v>248</v>
      </c>
      <c r="X31" s="25">
        <v>74</v>
      </c>
      <c r="Z31" s="25">
        <v>151</v>
      </c>
      <c r="AA31" s="25">
        <v>184</v>
      </c>
      <c r="AC31" s="25">
        <v>227</v>
      </c>
      <c r="AD31" s="25">
        <v>165</v>
      </c>
      <c r="AF31" s="120">
        <v>443</v>
      </c>
      <c r="AG31" s="73"/>
      <c r="AH31" s="73"/>
      <c r="AI31" s="73"/>
      <c r="AJ31" s="73">
        <f t="shared" si="0"/>
        <v>443</v>
      </c>
    </row>
    <row r="32" spans="1:36" x14ac:dyDescent="0.25">
      <c r="A32" t="s">
        <v>288</v>
      </c>
      <c r="C32" s="25">
        <v>120</v>
      </c>
      <c r="D32" s="25">
        <v>116</v>
      </c>
      <c r="E32" s="25">
        <v>209</v>
      </c>
      <c r="F32" s="25">
        <v>220</v>
      </c>
      <c r="H32" s="25">
        <v>91</v>
      </c>
      <c r="I32" s="25">
        <v>242</v>
      </c>
      <c r="K32" s="25">
        <v>101</v>
      </c>
      <c r="L32" s="25">
        <v>230</v>
      </c>
      <c r="N32" s="27"/>
      <c r="O32" s="27"/>
      <c r="Q32" s="25">
        <v>103</v>
      </c>
      <c r="R32" s="25">
        <v>230</v>
      </c>
      <c r="T32" s="25">
        <v>183</v>
      </c>
      <c r="U32" s="25">
        <v>167</v>
      </c>
      <c r="V32" s="25">
        <v>191</v>
      </c>
      <c r="W32" s="25">
        <v>184</v>
      </c>
      <c r="X32" s="25">
        <v>55</v>
      </c>
      <c r="Z32" s="25">
        <v>122</v>
      </c>
      <c r="AA32" s="25">
        <v>125</v>
      </c>
      <c r="AC32" s="25">
        <v>195</v>
      </c>
      <c r="AD32" s="25">
        <v>115</v>
      </c>
      <c r="AF32" s="120">
        <v>346</v>
      </c>
      <c r="AG32" s="73"/>
      <c r="AH32" s="73"/>
      <c r="AI32" s="73"/>
      <c r="AJ32" s="73">
        <f t="shared" si="0"/>
        <v>346</v>
      </c>
    </row>
    <row r="33" spans="1:36" ht="15.75" thickBot="1" x14ac:dyDescent="0.3">
      <c r="AF33" s="121"/>
      <c r="AG33" s="121"/>
      <c r="AH33" s="121"/>
      <c r="AI33" s="121"/>
      <c r="AJ33" s="121"/>
    </row>
    <row r="34" spans="1:36" ht="15.75" thickBot="1" x14ac:dyDescent="0.3">
      <c r="A34" s="43" t="s">
        <v>65</v>
      </c>
      <c r="B34" s="24"/>
      <c r="C34" s="28">
        <f>+SUM(C11:C32)</f>
        <v>3464</v>
      </c>
      <c r="D34" s="28">
        <f>+SUM(D11:D32)</f>
        <v>3235</v>
      </c>
      <c r="E34" s="28">
        <f>+SUM(E11:E32)</f>
        <v>4169</v>
      </c>
      <c r="F34" s="28">
        <f>+SUM(F11:F32)</f>
        <v>4242</v>
      </c>
      <c r="H34" s="28">
        <f>+SUM(H11:H32)</f>
        <v>2764</v>
      </c>
      <c r="I34" s="28">
        <f>+SUM(I11:I32)</f>
        <v>4812</v>
      </c>
      <c r="K34" s="28">
        <f>+SUM(K11:K32)</f>
        <v>2949</v>
      </c>
      <c r="L34" s="28">
        <f>+SUM(L11:L32)</f>
        <v>4534</v>
      </c>
      <c r="N34" s="28">
        <f>+SUM(N11:N32)</f>
        <v>50</v>
      </c>
      <c r="O34" s="28">
        <f>+SUM(O11:O32)</f>
        <v>61</v>
      </c>
      <c r="Q34" s="28">
        <f>+SUM(Q11:Q32)</f>
        <v>3134</v>
      </c>
      <c r="R34" s="28">
        <f>+SUM(R11:R32)</f>
        <v>4384</v>
      </c>
      <c r="T34" s="28">
        <f>+SUM(T11:T32)</f>
        <v>3623</v>
      </c>
      <c r="U34" s="28">
        <f>+SUM(U11:U32)</f>
        <v>3773</v>
      </c>
      <c r="V34" s="28">
        <f>+SUM(V11:V32)</f>
        <v>3768</v>
      </c>
      <c r="W34" s="28">
        <f>+SUM(W11:W32)</f>
        <v>3580</v>
      </c>
      <c r="X34" s="28">
        <f>+SUM(X11:X32)</f>
        <v>1326</v>
      </c>
      <c r="Z34" s="28">
        <f>+SUM(Z11:Z32)</f>
        <v>2760</v>
      </c>
      <c r="AA34" s="28">
        <f>+SUM(AA11:AA32)</f>
        <v>2683</v>
      </c>
      <c r="AC34" s="28">
        <f>+SUM(AC11:AC32)</f>
        <v>4118</v>
      </c>
      <c r="AD34" s="28">
        <f>+SUM(AD11:AD32)</f>
        <v>2407</v>
      </c>
      <c r="AF34" s="28">
        <f t="shared" ref="AF34:AJ34" si="1">+SUM(AF11:AF32)</f>
        <v>7851</v>
      </c>
      <c r="AG34" s="28">
        <f t="shared" si="1"/>
        <v>1261</v>
      </c>
      <c r="AH34" s="28">
        <f t="shared" si="1"/>
        <v>280</v>
      </c>
      <c r="AI34" s="28">
        <f t="shared" si="1"/>
        <v>11</v>
      </c>
      <c r="AJ34" s="28">
        <f t="shared" si="1"/>
        <v>9403</v>
      </c>
    </row>
    <row r="35" spans="1:36" x14ac:dyDescent="0.25">
      <c r="A35" s="44" t="s">
        <v>66</v>
      </c>
      <c r="B35" s="24"/>
      <c r="C35" s="72">
        <v>703</v>
      </c>
      <c r="D35" s="72">
        <v>667</v>
      </c>
      <c r="E35" s="72">
        <v>541</v>
      </c>
      <c r="F35" s="72">
        <v>557</v>
      </c>
      <c r="G35" s="114"/>
      <c r="H35" s="72">
        <v>540</v>
      </c>
      <c r="I35" s="72">
        <v>694</v>
      </c>
      <c r="J35" s="114"/>
      <c r="K35" s="72">
        <v>569</v>
      </c>
      <c r="L35" s="72">
        <v>654</v>
      </c>
      <c r="M35" s="114"/>
      <c r="N35" s="72">
        <v>8</v>
      </c>
      <c r="O35" s="72">
        <v>41</v>
      </c>
      <c r="P35" s="114"/>
      <c r="Q35" s="72">
        <v>628</v>
      </c>
      <c r="R35" s="72">
        <v>602</v>
      </c>
      <c r="S35" s="114"/>
      <c r="T35" s="72">
        <v>639</v>
      </c>
      <c r="U35" s="72">
        <v>640</v>
      </c>
      <c r="V35" s="72">
        <v>551</v>
      </c>
      <c r="W35" s="72">
        <v>559</v>
      </c>
      <c r="X35" s="72">
        <v>268</v>
      </c>
      <c r="Y35" s="114"/>
      <c r="Z35" s="72">
        <v>517</v>
      </c>
      <c r="AA35" s="72">
        <v>381</v>
      </c>
      <c r="AB35" s="114"/>
      <c r="AC35" s="72">
        <v>865</v>
      </c>
      <c r="AD35" s="72">
        <v>144</v>
      </c>
    </row>
    <row r="36" spans="1:36" x14ac:dyDescent="0.25">
      <c r="A36" s="45" t="s">
        <v>67</v>
      </c>
      <c r="B36" s="24"/>
      <c r="C36" s="73">
        <v>156</v>
      </c>
      <c r="D36" s="73">
        <v>147</v>
      </c>
      <c r="E36" s="73">
        <v>112</v>
      </c>
      <c r="F36" s="73">
        <v>114</v>
      </c>
      <c r="G36" s="114"/>
      <c r="H36" s="73">
        <v>131</v>
      </c>
      <c r="I36" s="73">
        <v>134</v>
      </c>
      <c r="J36" s="114"/>
      <c r="K36" s="73">
        <v>139</v>
      </c>
      <c r="L36" s="73">
        <v>127</v>
      </c>
      <c r="M36" s="114"/>
      <c r="N36" s="73">
        <v>4</v>
      </c>
      <c r="O36" s="73">
        <v>1</v>
      </c>
      <c r="P36" s="114"/>
      <c r="Q36" s="73">
        <v>141</v>
      </c>
      <c r="R36" s="73">
        <v>123</v>
      </c>
      <c r="S36" s="114"/>
      <c r="T36" s="73">
        <v>110</v>
      </c>
      <c r="U36" s="73">
        <v>128</v>
      </c>
      <c r="V36" s="73">
        <v>124</v>
      </c>
      <c r="W36" s="73">
        <v>118</v>
      </c>
      <c r="X36" s="73">
        <v>51</v>
      </c>
      <c r="Y36" s="114"/>
      <c r="Z36" s="73">
        <v>97</v>
      </c>
      <c r="AA36" s="73">
        <v>84</v>
      </c>
      <c r="AB36" s="114"/>
      <c r="AC36" s="73">
        <v>141</v>
      </c>
      <c r="AD36" s="73">
        <v>53</v>
      </c>
    </row>
    <row r="37" spans="1:36" ht="15.75" thickBot="1" x14ac:dyDescent="0.3">
      <c r="A37" s="46" t="s">
        <v>68</v>
      </c>
      <c r="B37" s="24"/>
      <c r="C37" s="74">
        <f>+'[2]Egg Harbor Twp'!C$14+'[1]Egg Harbor Twp'!C$13</f>
        <v>6</v>
      </c>
      <c r="D37" s="74">
        <f>+'[2]Egg Harbor Twp'!D$14+'[1]Egg Harbor Twp'!D$13</f>
        <v>5</v>
      </c>
      <c r="E37" s="74">
        <f>+'[2]Egg Harbor Twp'!E$14+'[1]Egg Harbor Twp'!E$13</f>
        <v>5</v>
      </c>
      <c r="F37" s="74">
        <f>+'[2]Egg Harbor Twp'!F$14+'[1]Egg Harbor Twp'!F$13</f>
        <v>6</v>
      </c>
      <c r="G37" s="114"/>
      <c r="H37" s="74">
        <f>+'[2]Egg Harbor Twp'!H$14+'[1]Egg Harbor Twp'!H$13</f>
        <v>4</v>
      </c>
      <c r="I37" s="74">
        <f>+'[2]Egg Harbor Twp'!I$14+'[1]Egg Harbor Twp'!I$13</f>
        <v>7</v>
      </c>
      <c r="J37" s="114"/>
      <c r="K37" s="74">
        <f>+'[2]Egg Harbor Twp'!K$14+'[1]Egg Harbor Twp'!K$13</f>
        <v>5</v>
      </c>
      <c r="L37" s="74">
        <f>+'[2]Egg Harbor Twp'!L$14+'[1]Egg Harbor Twp'!L$13</f>
        <v>6</v>
      </c>
      <c r="M37" s="114"/>
      <c r="N37" s="74">
        <f>+'[2]Egg Harbor Twp'!N$14+'[1]Egg Harbor Twp'!N$13</f>
        <v>1</v>
      </c>
      <c r="O37" s="74">
        <f>+'[2]Egg Harbor Twp'!O$14+'[1]Egg Harbor Twp'!O$13</f>
        <v>1</v>
      </c>
      <c r="P37" s="114"/>
      <c r="Q37" s="74">
        <f>+'[2]Egg Harbor Twp'!Q$14+'[1]Egg Harbor Twp'!Q$13</f>
        <v>3</v>
      </c>
      <c r="R37" s="74">
        <f>+'[2]Egg Harbor Twp'!R$14+'[1]Egg Harbor Twp'!R$13</f>
        <v>2</v>
      </c>
      <c r="S37" s="114"/>
      <c r="T37" s="74">
        <f>+'[2]Egg Harbor Twp'!T$14+'[1]Egg Harbor Twp'!T$13</f>
        <v>2</v>
      </c>
      <c r="U37" s="74">
        <f>+'[2]Egg Harbor Twp'!U$14+'[1]Egg Harbor Twp'!U$13</f>
        <v>2</v>
      </c>
      <c r="V37" s="74">
        <f>+'[2]Egg Harbor Twp'!V$14+'[1]Egg Harbor Twp'!V$13</f>
        <v>3</v>
      </c>
      <c r="W37" s="74">
        <f>+'[2]Egg Harbor Twp'!W$14+'[1]Egg Harbor Twp'!W$13</f>
        <v>4</v>
      </c>
      <c r="X37" s="74">
        <f>+'[2]Egg Harbor Twp'!X$14+'[1]Egg Harbor Twp'!X$13</f>
        <v>1</v>
      </c>
      <c r="Y37" s="114"/>
      <c r="Z37" s="74">
        <f>+'[2]Egg Harbor Twp'!Z$14+'[1]Egg Harbor Twp'!Z$13</f>
        <v>2</v>
      </c>
      <c r="AA37" s="74">
        <f>+'[2]Egg Harbor Twp'!AA$14+'[1]Egg Harbor Twp'!AA$13</f>
        <v>2</v>
      </c>
      <c r="AB37" s="114"/>
      <c r="AC37" s="74">
        <f>+'[2]Egg Harbor Twp'!AC$14+'[1]Egg Harbor Twp'!AC$13</f>
        <v>4</v>
      </c>
      <c r="AD37" s="74">
        <f>+'[2]Egg Harbor Twp'!AD$14+'[1]Egg Harbor Twp'!AD$13</f>
        <v>2</v>
      </c>
    </row>
    <row r="38" spans="1:36" ht="15.75" thickBot="1" x14ac:dyDescent="0.3">
      <c r="A38" s="43" t="s">
        <v>69</v>
      </c>
      <c r="B38" s="24"/>
      <c r="C38" s="28">
        <f>+SUM(C34:C37)</f>
        <v>4329</v>
      </c>
      <c r="D38" s="28">
        <f>+SUM(D34:D37)</f>
        <v>4054</v>
      </c>
      <c r="E38" s="28">
        <f>+SUM(E34:E37)</f>
        <v>4827</v>
      </c>
      <c r="F38" s="28">
        <f>+SUM(F34:F37)</f>
        <v>4919</v>
      </c>
      <c r="H38" s="28">
        <f>+SUM(H34:H37)</f>
        <v>3439</v>
      </c>
      <c r="I38" s="28">
        <f>+SUM(I34:I37)</f>
        <v>5647</v>
      </c>
      <c r="K38" s="28">
        <f>+SUM(K34:K37)</f>
        <v>3662</v>
      </c>
      <c r="L38" s="28">
        <f>+SUM(L34:L37)</f>
        <v>5321</v>
      </c>
      <c r="N38" s="28">
        <f>+SUM(N34:N37)</f>
        <v>63</v>
      </c>
      <c r="O38" s="28">
        <f>+SUM(O34:O37)</f>
        <v>104</v>
      </c>
      <c r="Q38" s="28">
        <f>+SUM(Q34:Q37)</f>
        <v>3906</v>
      </c>
      <c r="R38" s="28">
        <f>+SUM(R34:R37)</f>
        <v>5111</v>
      </c>
      <c r="T38" s="28">
        <f>+SUM(T34:T37)</f>
        <v>4374</v>
      </c>
      <c r="U38" s="28">
        <f>+SUM(U34:U37)</f>
        <v>4543</v>
      </c>
      <c r="V38" s="28">
        <f>+SUM(V34:V37)</f>
        <v>4446</v>
      </c>
      <c r="W38" s="28">
        <f>+SUM(W34:W37)</f>
        <v>4261</v>
      </c>
      <c r="X38" s="28">
        <f>+SUM(X34:X37)</f>
        <v>1646</v>
      </c>
      <c r="Z38" s="28">
        <f>+SUM(Z34:Z37)</f>
        <v>3376</v>
      </c>
      <c r="AA38" s="28">
        <f>+SUM(AA34:AA37)</f>
        <v>3150</v>
      </c>
      <c r="AC38" s="28">
        <f>+SUM(AC34:AC37)</f>
        <v>5128</v>
      </c>
      <c r="AD38" s="28">
        <f>+SUM(AD34:AD37)</f>
        <v>2606</v>
      </c>
    </row>
  </sheetData>
  <mergeCells count="11">
    <mergeCell ref="Q4:R4"/>
    <mergeCell ref="C3:F3"/>
    <mergeCell ref="C4:F4"/>
    <mergeCell ref="H4:I4"/>
    <mergeCell ref="K4:L4"/>
    <mergeCell ref="N4:O4"/>
    <mergeCell ref="T4:X4"/>
    <mergeCell ref="Z3:AA3"/>
    <mergeCell ref="Z4:AA4"/>
    <mergeCell ref="Z2:AA2"/>
    <mergeCell ref="AC4:AD4"/>
  </mergeCells>
  <pageMargins left="0.7" right="0.7" top="0.75" bottom="0.75" header="0.3" footer="0.3"/>
  <pageSetup paperSize="5" scale="75" orientation="landscape" r:id="rId1"/>
  <headerFooter>
    <oddHeader>&amp;C&amp;"-,Bold"General Elections Results - November 5, 2019
Prepared by the Office of Edward P. McGettigan, Atlantic County Clerk</oddHeader>
  </headerFooter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24</vt:i4>
      </vt:variant>
    </vt:vector>
  </HeadingPairs>
  <TitlesOfParts>
    <vt:vector size="48" baseType="lpstr">
      <vt:lpstr>Lead Sheet</vt:lpstr>
      <vt:lpstr>Abescon</vt:lpstr>
      <vt:lpstr>Atlantic City</vt:lpstr>
      <vt:lpstr>Brigantine</vt:lpstr>
      <vt:lpstr>Buena Borough</vt:lpstr>
      <vt:lpstr>Buena Vista Twp</vt:lpstr>
      <vt:lpstr>Corbin City</vt:lpstr>
      <vt:lpstr>Egg Harbor City</vt:lpstr>
      <vt:lpstr>Egg Harbor Twp</vt:lpstr>
      <vt:lpstr>Estell Manor</vt:lpstr>
      <vt:lpstr>Folsom</vt:lpstr>
      <vt:lpstr>Galloway Twp</vt:lpstr>
      <vt:lpstr>Hamilton Twp</vt:lpstr>
      <vt:lpstr>Hammonton</vt:lpstr>
      <vt:lpstr>Linwood</vt:lpstr>
      <vt:lpstr>Longport</vt:lpstr>
      <vt:lpstr>Margate</vt:lpstr>
      <vt:lpstr>Mullica Twp</vt:lpstr>
      <vt:lpstr>Northfield</vt:lpstr>
      <vt:lpstr>Pleasantville</vt:lpstr>
      <vt:lpstr>Port Republic</vt:lpstr>
      <vt:lpstr>Somers Point</vt:lpstr>
      <vt:lpstr>Ventnor</vt:lpstr>
      <vt:lpstr>Weymouth Twp</vt:lpstr>
      <vt:lpstr>'Lead Sheet'!Print_Area</vt:lpstr>
      <vt:lpstr>Abescon!Print_Titles</vt:lpstr>
      <vt:lpstr>'Atlantic City'!Print_Titles</vt:lpstr>
      <vt:lpstr>Brigantine!Print_Titles</vt:lpstr>
      <vt:lpstr>'Buena Borough'!Print_Titles</vt:lpstr>
      <vt:lpstr>'Buena Vista Twp'!Print_Titles</vt:lpstr>
      <vt:lpstr>'Corbin City'!Print_Titles</vt:lpstr>
      <vt:lpstr>'Egg Harbor City'!Print_Titles</vt:lpstr>
      <vt:lpstr>'Egg Harbor Twp'!Print_Titles</vt:lpstr>
      <vt:lpstr>'Estell Manor'!Print_Titles</vt:lpstr>
      <vt:lpstr>Folsom!Print_Titles</vt:lpstr>
      <vt:lpstr>'Galloway Twp'!Print_Titles</vt:lpstr>
      <vt:lpstr>'Hamilton Twp'!Print_Titles</vt:lpstr>
      <vt:lpstr>Hammonton!Print_Titles</vt:lpstr>
      <vt:lpstr>'Lead Sheet'!Print_Titles</vt:lpstr>
      <vt:lpstr>Linwood!Print_Titles</vt:lpstr>
      <vt:lpstr>Margate!Print_Titles</vt:lpstr>
      <vt:lpstr>'Mullica Twp'!Print_Titles</vt:lpstr>
      <vt:lpstr>Northfield!Print_Titles</vt:lpstr>
      <vt:lpstr>Pleasantville!Print_Titles</vt:lpstr>
      <vt:lpstr>'Port Republic'!Print_Titles</vt:lpstr>
      <vt:lpstr>'Somers Point'!Print_Titles</vt:lpstr>
      <vt:lpstr>Ventnor!Print_Titles</vt:lpstr>
      <vt:lpstr>'Weymouth Twp'!Print_Titles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2019-11-19T19:17:01Z</cp:lastPrinted>
  <dcterms:created xsi:type="dcterms:W3CDTF">2019-11-07T13:50:54Z</dcterms:created>
  <dcterms:modified xsi:type="dcterms:W3CDTF">2020-08-12T19:04:35Z</dcterms:modified>
</cp:coreProperties>
</file>